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vfile.webcraft.ch\Webcraft\Compliance\Material_Compliance\CMRT\CMRT 6.4\"/>
    </mc:Choice>
  </mc:AlternateContent>
  <xr:revisionPtr revIDLastSave="0" documentId="13_ncr:1_{E3D1E221-C6A0-43AE-BCCE-533257F4F5A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970" yWindow="2220" windowWidth="21600" windowHeight="126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X9" i="5" s="1"/>
  <c r="V10" i="5"/>
  <c r="E10" i="5"/>
  <c r="X10" i="5" s="1"/>
  <c r="V11" i="5"/>
  <c r="E11" i="5"/>
  <c r="X11" i="5" s="1"/>
  <c r="V12" i="5"/>
  <c r="E12" i="5"/>
  <c r="X12" i="5" s="1"/>
  <c r="V13" i="5"/>
  <c r="E13"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H22" i="6" s="1"/>
  <c r="D22" i="6" s="1"/>
  <c r="B16" i="6"/>
  <c r="B15" i="6"/>
  <c r="F20" i="6" s="1"/>
  <c r="B14" i="6"/>
  <c r="G14" i="6"/>
  <c r="H14" i="6" s="1"/>
  <c r="H13" i="6"/>
  <c r="B12" i="6"/>
  <c r="G12" i="6"/>
  <c r="H12" i="6" s="1"/>
  <c r="D12" i="6" s="1"/>
  <c r="B11" i="6"/>
  <c r="G11" i="6"/>
  <c r="H11" i="6" s="1"/>
  <c r="D11" i="6" s="1"/>
  <c r="G10" i="6"/>
  <c r="H10" i="6"/>
  <c r="D10"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B41" i="4" s="1"/>
  <c r="A27" i="6" s="1"/>
  <c r="P40" i="4"/>
  <c r="P39" i="4"/>
  <c r="B39" i="4" s="1"/>
  <c r="B57" i="4" s="1"/>
  <c r="A40"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D16" i="6" s="1"/>
  <c r="B19" i="6"/>
  <c r="B44" i="6" s="1"/>
  <c r="G44"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42" i="5"/>
  <c r="X360" i="5"/>
  <c r="X546" i="5"/>
  <c r="S532" i="5"/>
  <c r="S356" i="5"/>
  <c r="X198" i="5"/>
  <c r="X234" i="5"/>
  <c r="X174" i="5"/>
  <c r="S343" i="5"/>
  <c r="X206" i="5"/>
  <c r="X162" i="5"/>
  <c r="X126" i="5"/>
  <c r="S315" i="5"/>
  <c r="X96" i="5"/>
  <c r="X48" i="5"/>
  <c r="X54"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X1609"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s="1"/>
  <c r="F24" i="6"/>
  <c r="F34" i="6" s="1"/>
  <c r="H34" i="6" s="1"/>
  <c r="D34" i="6" s="1"/>
  <c r="G32" i="6"/>
  <c r="B49" i="6"/>
  <c r="G49" i="6" s="1"/>
  <c r="B34" i="6"/>
  <c r="G34" i="6" s="1"/>
  <c r="B29" i="6"/>
  <c r="G29" i="6" s="1"/>
  <c r="B24" i="6"/>
  <c r="G24" i="6" s="1"/>
  <c r="H24" i="6" s="1"/>
  <c r="D24" i="6" s="1"/>
  <c r="G19" i="6"/>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H39" i="6" s="1"/>
  <c r="D39" i="6" s="1"/>
  <c r="F65" i="6"/>
  <c r="C2" i="6" s="1"/>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S599" i="5"/>
  <c r="S611" i="5"/>
  <c r="S601" i="5"/>
  <c r="X402" i="5"/>
  <c r="X486" i="5"/>
  <c r="X522" i="5"/>
  <c r="X276" i="5"/>
  <c r="X506" i="5"/>
  <c r="X600" i="5"/>
  <c r="S600" i="5"/>
  <c r="X144" i="5"/>
  <c r="S382" i="5"/>
  <c r="X277" i="5"/>
  <c r="S533" i="5"/>
  <c r="X534" i="5"/>
  <c r="X355" i="5"/>
  <c r="S355" i="5"/>
  <c r="S602" i="5"/>
  <c r="X450" i="5"/>
  <c r="X312" i="5"/>
  <c r="X156" i="5"/>
  <c r="S603" i="5"/>
  <c r="S605" i="5"/>
  <c r="X102" i="5"/>
  <c r="S607" i="5"/>
  <c r="X342" i="5"/>
  <c r="X324" i="5"/>
  <c r="X211" i="5"/>
  <c r="S314" i="5"/>
  <c r="X120" i="5"/>
  <c r="X252" i="5"/>
  <c r="AB12" i="5"/>
  <c r="AB9" i="5"/>
  <c r="AB10" i="5"/>
  <c r="AB14" i="5"/>
  <c r="AB17" i="5"/>
  <c r="AB16" i="5"/>
  <c r="AB8" i="5"/>
  <c r="AB13" i="5"/>
  <c r="AB15" i="5"/>
  <c r="AB11"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S17" i="5"/>
  <c r="S12" i="5"/>
  <c r="S16" i="5"/>
  <c r="S15" i="5"/>
  <c r="S13" i="5"/>
  <c r="S14" i="5"/>
  <c r="S10" i="5"/>
  <c r="S11" i="5"/>
  <c r="S8" i="5"/>
  <c r="S9" i="5"/>
  <c r="G64" i="6" a="1"/>
  <c r="G74" i="4" l="1"/>
  <c r="C6" i="5"/>
  <c r="B6" i="5"/>
  <c r="C7" i="5"/>
  <c r="C5" i="5"/>
  <c r="B7" i="5"/>
  <c r="C16" i="6"/>
  <c r="D74" i="4"/>
  <c r="B36" i="6"/>
  <c r="G36" i="6" s="1"/>
  <c r="G21" i="6"/>
  <c r="H21" i="6" s="1"/>
  <c r="B26" i="6"/>
  <c r="G26" i="6" s="1"/>
  <c r="B46" i="6"/>
  <c r="G46" i="6" s="1"/>
  <c r="F26" i="6"/>
  <c r="B31" i="6"/>
  <c r="G31" i="6" s="1"/>
  <c r="B41" i="6"/>
  <c r="G41" i="6" s="1"/>
  <c r="D17" i="6"/>
  <c r="K68" i="6"/>
  <c r="C22" i="6"/>
  <c r="B47" i="6"/>
  <c r="G47" i="6" s="1"/>
  <c r="B42" i="6"/>
  <c r="G42" i="6" s="1"/>
  <c r="B37" i="6"/>
  <c r="G37" i="6" s="1"/>
  <c r="B52" i="6"/>
  <c r="G52" i="6" s="1"/>
  <c r="C17" i="6"/>
  <c r="F27" i="6"/>
  <c r="H20" i="6"/>
  <c r="D20" i="6" s="1"/>
  <c r="D15" i="6"/>
  <c r="B45" i="6"/>
  <c r="G45" i="6" s="1"/>
  <c r="B35" i="6"/>
  <c r="G35" i="6" s="1"/>
  <c r="B25" i="6"/>
  <c r="G25" i="6" s="1"/>
  <c r="B50" i="6"/>
  <c r="G50" i="6" s="1"/>
  <c r="B40" i="6"/>
  <c r="G40" i="6" s="1"/>
  <c r="B30" i="6"/>
  <c r="G30" i="6" s="1"/>
  <c r="C15" i="6"/>
  <c r="F25" i="6"/>
  <c r="H44" i="6"/>
  <c r="D44" i="6" s="1"/>
  <c r="B31" i="4"/>
  <c r="A18" i="6" s="1"/>
  <c r="B87" i="4"/>
  <c r="A62" i="6" s="1"/>
  <c r="B67" i="4"/>
  <c r="A48" i="6" s="1"/>
  <c r="B83" i="4"/>
  <c r="A59" i="6" s="1"/>
  <c r="B43" i="4"/>
  <c r="A28" i="6" s="1"/>
  <c r="B75" i="4"/>
  <c r="A54" i="6" s="1"/>
  <c r="B77" i="4"/>
  <c r="A55" i="6" s="1"/>
  <c r="B37" i="4"/>
  <c r="A23" i="6" s="1"/>
  <c r="B61" i="4"/>
  <c r="A43" i="6" s="1"/>
  <c r="B81" i="4"/>
  <c r="A58" i="6" s="1"/>
  <c r="B49" i="4"/>
  <c r="A33" i="6" s="1"/>
  <c r="B55" i="4"/>
  <c r="A38" i="6" s="1"/>
  <c r="B79" i="4"/>
  <c r="A57" i="6" s="1"/>
  <c r="B89" i="4"/>
  <c r="A63" i="6" s="1"/>
  <c r="B85" i="4"/>
  <c r="A60" i="6" s="1"/>
  <c r="D14" i="6"/>
  <c r="K65" i="6"/>
  <c r="C49" i="6"/>
  <c r="C29" i="6"/>
  <c r="C39" i="6"/>
  <c r="F49" i="6"/>
  <c r="H49" i="6" s="1"/>
  <c r="D49" i="6" s="1"/>
  <c r="F54" i="6"/>
  <c r="C44" i="6"/>
  <c r="C24" i="6"/>
  <c r="C34" i="6"/>
  <c r="C19" i="6"/>
  <c r="C14" i="6"/>
  <c r="C10" i="6"/>
  <c r="C7" i="6"/>
  <c r="C11" i="6"/>
  <c r="B52" i="4"/>
  <c r="A36" i="6" s="1"/>
  <c r="A17" i="6"/>
  <c r="B64" i="4"/>
  <c r="A46" i="6" s="1"/>
  <c r="A15" i="6"/>
  <c r="B50" i="4"/>
  <c r="A34" i="6" s="1"/>
  <c r="D49" i="4"/>
  <c r="B58" i="4"/>
  <c r="A41" i="6" s="1"/>
  <c r="B70" i="4"/>
  <c r="A51" i="6" s="1"/>
  <c r="B68" i="4"/>
  <c r="A49" i="6" s="1"/>
  <c r="D67" i="4"/>
  <c r="D61" i="4"/>
  <c r="C9" i="6"/>
  <c r="G49" i="4"/>
  <c r="C8" i="6"/>
  <c r="C4" i="6"/>
  <c r="B34" i="4"/>
  <c r="A21" i="6" s="1"/>
  <c r="B53" i="4"/>
  <c r="A37" i="6" s="1"/>
  <c r="A25" i="6"/>
  <c r="G37" i="4"/>
  <c r="G61" i="4"/>
  <c r="A14" i="6"/>
  <c r="B71" i="4"/>
  <c r="A52" i="6" s="1"/>
  <c r="C6" i="6"/>
  <c r="G5" i="6"/>
  <c r="H5" i="6" s="1"/>
  <c r="D5" i="6" s="1"/>
  <c r="B59" i="4"/>
  <c r="A42" i="6" s="1"/>
  <c r="B65" i="4"/>
  <c r="A47" i="6" s="1"/>
  <c r="B56" i="4"/>
  <c r="A39" i="6" s="1"/>
  <c r="B62" i="4"/>
  <c r="A44" i="6" s="1"/>
  <c r="B63" i="4"/>
  <c r="A45" i="6" s="1"/>
  <c r="B69" i="4"/>
  <c r="A50" i="6" s="1"/>
  <c r="B51" i="4"/>
  <c r="A35" i="6" s="1"/>
  <c r="G55" i="4"/>
  <c r="G67" i="4"/>
  <c r="G43" i="4"/>
  <c r="C12" i="6"/>
  <c r="G64" i="6"/>
  <c r="D55" i="4"/>
  <c r="D31" i="4"/>
  <c r="D43" i="4"/>
  <c r="V6" i="5" l="1"/>
  <c r="I6" i="5" s="1"/>
  <c r="AB6" i="5"/>
  <c r="V5" i="5"/>
  <c r="G5" i="5" s="1"/>
  <c r="AB5" i="5"/>
  <c r="AB7" i="5"/>
  <c r="G65" i="6" s="1"/>
  <c r="H65" i="6" s="1"/>
  <c r="V7" i="5"/>
  <c r="G7" i="5" s="1"/>
  <c r="F69" i="6"/>
  <c r="G67" i="6"/>
  <c r="D21" i="6"/>
  <c r="K67" i="6"/>
  <c r="F31" i="6"/>
  <c r="H31" i="6" s="1"/>
  <c r="F41" i="6"/>
  <c r="H41" i="6" s="1"/>
  <c r="F51" i="6"/>
  <c r="H51" i="6" s="1"/>
  <c r="H26" i="6"/>
  <c r="F67" i="6"/>
  <c r="F46" i="6"/>
  <c r="H46" i="6" s="1"/>
  <c r="F36" i="6"/>
  <c r="H36" i="6" s="1"/>
  <c r="C21" i="6"/>
  <c r="H27" i="6"/>
  <c r="F32" i="6"/>
  <c r="H32" i="6" s="1"/>
  <c r="F47" i="6"/>
  <c r="H47" i="6" s="1"/>
  <c r="F42" i="6"/>
  <c r="H42" i="6" s="1"/>
  <c r="F68" i="6"/>
  <c r="F52" i="6"/>
  <c r="H52" i="6" s="1"/>
  <c r="F37" i="6"/>
  <c r="H37" i="6" s="1"/>
  <c r="C20" i="6"/>
  <c r="K66" i="6"/>
  <c r="F66" i="6"/>
  <c r="F30" i="6"/>
  <c r="H30" i="6" s="1"/>
  <c r="F35" i="6"/>
  <c r="H35" i="6" s="1"/>
  <c r="F45" i="6"/>
  <c r="H45" i="6" s="1"/>
  <c r="F50" i="6"/>
  <c r="H50" i="6" s="1"/>
  <c r="H25" i="6"/>
  <c r="F40" i="6"/>
  <c r="H40" i="6" s="1"/>
  <c r="F57" i="6"/>
  <c r="H57" i="6" s="1"/>
  <c r="H54" i="6"/>
  <c r="F62" i="6"/>
  <c r="H62" i="6" s="1"/>
  <c r="F58" i="6"/>
  <c r="H58" i="6" s="1"/>
  <c r="F60" i="6"/>
  <c r="H60" i="6" s="1"/>
  <c r="F63" i="6"/>
  <c r="H63" i="6" s="1"/>
  <c r="F59" i="6"/>
  <c r="H59" i="6" s="1"/>
  <c r="F55" i="6"/>
  <c r="C5" i="6"/>
  <c r="B64" i="6"/>
  <c r="H64" i="6"/>
  <c r="F6" i="5" l="1"/>
  <c r="R6" i="5"/>
  <c r="E6" i="5"/>
  <c r="J6" i="5"/>
  <c r="H6" i="5"/>
  <c r="G6" i="5"/>
  <c r="H67" i="6"/>
  <c r="D67" i="6" s="1"/>
  <c r="D65" i="6"/>
  <c r="C65" i="6"/>
  <c r="G66" i="6"/>
  <c r="H66" i="6" s="1"/>
  <c r="C69" i="6"/>
  <c r="J7" i="5"/>
  <c r="R7" i="5"/>
  <c r="I7" i="5"/>
  <c r="E7" i="5"/>
  <c r="H7" i="5"/>
  <c r="F7" i="5"/>
  <c r="J5" i="5"/>
  <c r="H5" i="5"/>
  <c r="E5" i="5"/>
  <c r="R5" i="5"/>
  <c r="F5" i="5"/>
  <c r="I5" i="5"/>
  <c r="G68" i="6"/>
  <c r="H68" i="6" s="1"/>
  <c r="D46" i="6"/>
  <c r="C46" i="6"/>
  <c r="D26" i="6"/>
  <c r="C26" i="6"/>
  <c r="D41" i="6"/>
  <c r="C41" i="6"/>
  <c r="D36" i="6"/>
  <c r="C36" i="6"/>
  <c r="C67" i="6"/>
  <c r="D51" i="6"/>
  <c r="C51" i="6"/>
  <c r="D31" i="6"/>
  <c r="C31" i="6"/>
  <c r="D52" i="6"/>
  <c r="C52" i="6"/>
  <c r="D42" i="6"/>
  <c r="C42" i="6"/>
  <c r="D32" i="6"/>
  <c r="C32" i="6"/>
  <c r="D37" i="6"/>
  <c r="C37" i="6"/>
  <c r="D47" i="6"/>
  <c r="C47" i="6"/>
  <c r="D27" i="6"/>
  <c r="C27" i="6"/>
  <c r="D25" i="6"/>
  <c r="C25" i="6"/>
  <c r="D45" i="6"/>
  <c r="C45" i="6"/>
  <c r="D30" i="6"/>
  <c r="C30" i="6"/>
  <c r="D40" i="6"/>
  <c r="C40" i="6"/>
  <c r="D50" i="6"/>
  <c r="C50" i="6"/>
  <c r="D35" i="6"/>
  <c r="C35" i="6"/>
  <c r="D63" i="6"/>
  <c r="C63" i="6"/>
  <c r="D54" i="6"/>
  <c r="C54" i="6"/>
  <c r="F56" i="6"/>
  <c r="H56" i="6" s="1"/>
  <c r="H55" i="6"/>
  <c r="D58" i="6"/>
  <c r="C58" i="6"/>
  <c r="D59" i="6"/>
  <c r="C59" i="6"/>
  <c r="D60" i="6"/>
  <c r="C60" i="6"/>
  <c r="D62" i="6"/>
  <c r="C62" i="6"/>
  <c r="D57" i="6"/>
  <c r="C57" i="6"/>
  <c r="C64" i="6"/>
  <c r="D64" i="6"/>
  <c r="S6" i="5"/>
  <c r="X6" i="5" l="1"/>
  <c r="C66" i="6"/>
  <c r="D66" i="6"/>
  <c r="C68" i="6"/>
  <c r="D68" i="6"/>
  <c r="X7" i="5"/>
  <c r="X5" i="5"/>
  <c r="G69" i="6" a="1"/>
  <c r="G69" i="6" s="1"/>
  <c r="H69" i="6" s="1"/>
  <c r="H70" i="6" s="1"/>
  <c r="D2" i="6" s="1"/>
  <c r="D55" i="6"/>
  <c r="C55" i="6"/>
  <c r="D56" i="6"/>
  <c r="C56" i="6"/>
  <c r="S5" i="5"/>
  <c r="T6" i="5"/>
  <c r="S7" i="5"/>
  <c r="T7" i="5" l="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<sst xmlns="http://schemas.openxmlformats.org/spreadsheetml/2006/main" count="22500" uniqueCount="15868">
  <si>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</si>
  <si>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</si>
  <si>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</si>
  <si>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</si>
  <si>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</si>
  <si>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</si>
  <si>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</si>
  <si>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</si>
  <si>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</si>
  <si>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</si>
  <si>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</si>
  <si>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</si>
  <si>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</si>
  <si>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</si>
  <si>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</si>
  <si>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</si>
  <si>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</si>
  <si>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</si>
  <si>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</si>
  <si>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</si>
  <si>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</si>
  <si>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</si>
  <si>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</si>
  <si>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</si>
  <si>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</si>
  <si>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</si>
  <si>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</si>
  <si>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</si>
  <si>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</si>
  <si>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</si>
  <si>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</si>
  <si>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</si>
  <si>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</si>
  <si>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</si>
  <si>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</si>
  <si>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</si>
  <si>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</si>
  <si>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</si>
  <si>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</si>
  <si>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</si>
  <si>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</si>
  <si>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</si>
  <si>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</si>
  <si>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</si>
  <si>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</si>
  <si>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</si>
  <si>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</si>
  <si>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</si>
  <si>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</si>
  <si>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</si>
  <si>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</si>
  <si>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</si>
  <si>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</si>
  <si>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</si>
  <si>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</si>
  <si>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</si>
  <si>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</si>
  <si>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</si>
  <si>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</si>
  <si>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</si>
  <si>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</si>
  <si>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</si>
  <si>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</si>
  <si>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</si>
  <si>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</si>
  <si>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</si>
  <si>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</si>
  <si>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</si>
  <si>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</si>
  <si>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</si>
  <si>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</si>
  <si>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</si>
  <si>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</si>
  <si>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</si>
  <si>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</si>
  <si>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</si>
  <si>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</si>
  <si>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</si>
  <si>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</si>
  <si>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</si>
  <si>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</si>
  <si>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</si>
  <si>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</si>
  <si>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</si>
  <si>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</si>
  <si>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</si>
  <si>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</si>
  <si>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</si>
  <si>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</si>
  <si>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</si>
  <si>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</si>
  <si>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</si>
  <si>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</si>
  <si>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</si>
  <si>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</si>
  <si>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</si>
  <si>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</si>
  <si>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</si>
  <si>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</si>
  <si>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</si>
  <si>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</si>
  <si>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</si>
  <si>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</si>
  <si>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</si>
  <si>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</si>
  <si>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</si>
  <si>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</si>
  <si>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</si>
  <si>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</si>
  <si>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</si>
  <si>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</si>
  <si>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</si>
  <si>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</si>
  <si>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</si>
  <si>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</si>
  <si>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</si>
  <si>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</si>
  <si>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</si>
  <si>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</si>
  <si>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</si>
  <si>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</si>
  <si>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</si>
  <si>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</si>
  <si>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</si>
  <si>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</si>
  <si>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</si>
  <si>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</si>
  <si>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</si>
  <si>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</si>
  <si>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</si>
  <si>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</si>
  <si>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</si>
  <si>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</si>
  <si>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</si>
  <si>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</si>
  <si>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</si>
  <si>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</si>
  <si>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</si>
  <si>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</si>
  <si>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</si>
  <si>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</si>
  <si>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</si>
  <si>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</si>
  <si>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</si>
  <si>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</si>
  <si>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</si>
  <si>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</si>
  <si>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</si>
  <si>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</si>
  <si>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</si>
  <si>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</si>
  <si>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</si>
  <si>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</si>
  <si>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</si>
  <si>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</si>
  <si>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</si>
  <si>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</si>
  <si>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</si>
  <si>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</si>
  <si>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</si>
  <si>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</si>
  <si>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</si>
  <si>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</si>
  <si>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</si>
  <si>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</si>
  <si>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</si>
  <si>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</si>
  <si>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</si>
  <si>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</si>
  <si>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</si>
  <si>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</si>
  <si>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</si>
  <si>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</si>
  <si>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</si>
  <si>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</si>
  <si>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</si>
  <si>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</si>
  <si>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</si>
  <si>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</si>
  <si>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</si>
  <si>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</si>
  <si>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</si>
  <si>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</si>
  <si>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</si>
  <si>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</si>
  <si>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</si>
  <si>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</si>
  <si>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</si>
  <si>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</si>
  <si>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</si>
  <si>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</si>
  <si>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</si>
  <si>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</si>
  <si>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</si>
  <si>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</si>
  <si>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</si>
  <si>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</si>
  <si>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</si>
  <si>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</si>
  <si>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</si>
  <si>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</si>
  <si>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</si>
  <si>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</si>
  <si>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</si>
  <si>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</si>
  <si>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</si>
  <si>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</si>
  <si>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</si>
  <si>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</si>
  <si>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</si>
  <si>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</si>
  <si>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</si>
  <si>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</si>
  <si>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</si>
  <si>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</si>
  <si>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</si>
  <si>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</si>
  <si>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</si>
  <si>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</si>
  <si>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</si>
  <si>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</si>
  <si>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</si>
  <si>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</si>
  <si>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</si>
  <si>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</si>
  <si>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</si>
  <si>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</si>
  <si>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</si>
  <si>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</si>
  <si>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</si>
  <si>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</si>
  <si>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</si>
  <si>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</si>
  <si>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</si>
  <si>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</si>
  <si>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</si>
  <si>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</si>
  <si>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</si>
  <si>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</si>
  <si>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</si>
  <si>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</si>
  <si>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</si>
  <si>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</si>
  <si>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</si>
  <si>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</si>
  <si>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</si>
  <si>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</si>
  <si>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</si>
  <si>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</si>
  <si>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</si>
  <si>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</si>
  <si>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</si>
  <si>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</si>
  <si>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</si>
  <si>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</si>
  <si>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</si>
  <si>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</si>
  <si>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</si>
  <si>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</si>
  <si>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</si>
  <si>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</si>
  <si>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</si>
  <si>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</si>
  <si>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</si>
  <si>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</si>
  <si>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</si>
  <si>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</si>
  <si>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</si>
  <si>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</si>
  <si>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</si>
  <si>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</si>
  <si>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</si>
  <si>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</si>
  <si>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</si>
  <si>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</si>
  <si>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</si>
  <si>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</si>
  <si>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</si>
  <si>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</si>
  <si>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</si>
  <si>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</si>
  <si>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</si>
  <si>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</si>
  <si>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</si>
  <si>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</si>
  <si>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</si>
  <si>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</si>
  <si>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</si>
  <si>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</si>
  <si>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</si>
  <si>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</si>
  <si>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</si>
  <si>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</si>
  <si>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</si>
  <si>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</si>
  <si>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</si>
  <si>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</si>
  <si>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</si>
  <si>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</si>
  <si>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</si>
  <si>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</si>
  <si>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</si>
  <si>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</si>
  <si>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</si>
  <si>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</si>
  <si>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</si>
  <si>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</si>
  <si>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</si>
  <si>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</si>
  <si>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</si>
  <si>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</si>
  <si>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</si>
  <si>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</si>
  <si>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</si>
  <si>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</si>
  <si>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</si>
  <si>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</si>
  <si>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</si>
  <si>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</si>
  <si>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</si>
  <si>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</si>
  <si>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</si>
  <si>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</si>
  <si>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</si>
  <si>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</si>
  <si>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</si>
  <si>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</si>
  <si>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</si>
  <si>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</si>
  <si>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</si>
  <si>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</si>
  <si>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</si>
  <si>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</si>
  <si>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</si>
  <si>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</si>
  <si>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</si>
  <si>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</si>
  <si>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</si>
  <si>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</si>
  <si>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</si>
  <si>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</si>
  <si>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</si>
  <si>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</si>
  <si>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</si>
  <si>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</si>
  <si>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</si>
  <si>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</si>
  <si>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</si>
  <si>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</si>
  <si>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</si>
  <si>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</si>
  <si>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</si>
  <si>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</si>
  <si>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</si>
  <si>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</si>
  <si>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</si>
  <si>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</si>
  <si>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</si>
  <si>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</si>
  <si>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</si>
  <si>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</si>
  <si>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</si>
  <si>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</si>
  <si>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</si>
  <si>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</si>
  <si>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</si>
  <si>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</si>
  <si>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</si>
  <si>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</si>
  <si>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</si>
  <si>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</si>
  <si>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</si>
  <si>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</si>
  <si>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</si>
  <si>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</si>
  <si>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</si>
  <si>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</si>
  <si>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</si>
  <si>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</si>
  <si>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</si>
  <si>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</si>
  <si>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</si>
  <si>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</si>
  <si>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</si>
  <si>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</si>
  <si>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</si>
  <si>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</si>
  <si>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</si>
  <si>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</si>
  <si>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</si>
  <si>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</si>
  <si>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</si>
  <si>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</si>
  <si>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</si>
  <si>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</si>
  <si>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</si>
  <si>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</si>
  <si>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</si>
  <si>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</si>
  <si>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</si>
  <si>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</si>
  <si>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</si>
  <si>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</si>
  <si>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</si>
  <si>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</si>
  <si>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</si>
  <si>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</si>
  <si>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</si>
  <si>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</si>
  <si>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</si>
  <si>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</si>
  <si>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</si>
  <si>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</si>
  <si>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</si>
  <si>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</si>
  <si>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</si>
  <si>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</si>
  <si>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</si>
  <si>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</si>
  <si>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</si>
  <si>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</si>
  <si>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</si>
  <si>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</si>
  <si>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</si>
  <si>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</si>
  <si>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</si>
  <si>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</si>
  <si>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</si>
  <si>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</si>
  <si>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</si>
  <si>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</si>
  <si>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</si>
  <si>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</si>
  <si>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</si>
  <si>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</si>
  <si>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</si>
  <si>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</si>
  <si>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</si>
  <si>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</si>
  <si>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</si>
  <si>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</si>
  <si>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</si>
  <si>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</si>
  <si>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</si>
  <si>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</si>
  <si>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</si>
  <si>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</si>
  <si>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</si>
  <si>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</si>
  <si>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</si>
  <si>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</si>
  <si>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</si>
  <si>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</si>
  <si>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</si>
  <si>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</si>
  <si>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</si>
  <si>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</si>
  <si>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</si>
  <si>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</si>
  <si>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</si>
  <si>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</si>
  <si>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</si>
  <si>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</si>
  <si>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</si>
  <si>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</si>
  <si>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</si>
  <si>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</si>
  <si>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</si>
  <si>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</si>
  <si>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</si>
  <si>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</si>
  <si>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</si>
  <si>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</si>
  <si>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</si>
  <si>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</si>
  <si>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</si>
  <si>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</si>
  <si>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</si>
  <si>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</si>
  <si>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</si>
  <si>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</si>
  <si>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</si>
  <si>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</si>
  <si>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</si>
  <si>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</si>
  <si>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</si>
  <si>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</si>
  <si>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</si>
  <si>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</si>
  <si>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</si>
  <si>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</si>
  <si>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</si>
  <si>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</si>
  <si>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</si>
  <si>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</si>
  <si>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</si>
  <si>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</si>
  <si>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</si>
  <si>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</si>
  <si>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</si>
  <si>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</si>
  <si>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</si>
  <si>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</si>
  <si>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</si>
  <si>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</si>
  <si>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</si>
  <si>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</si>
  <si>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</si>
  <si>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</si>
  <si>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</si>
  <si>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</si>
  <si>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</si>
  <si>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</si>
  <si>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</si>
  <si>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</si>
  <si>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</si>
  <si>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</si>
  <si>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</si>
  <si>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</si>
  <si>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</si>
  <si>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</si>
  <si>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</si>
  <si>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</si>
  <si>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</si>
  <si>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</si>
  <si>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</si>
  <si>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</si>
  <si>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</si>
  <si>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</si>
  <si>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</si>
  <si>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</si>
  <si>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</si>
  <si>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</si>
  <si>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</si>
  <si>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</si>
  <si>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</si>
  <si>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</si>
  <si>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</si>
  <si>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</si>
  <si>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</si>
  <si>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</si>
  <si>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</si>
  <si>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</si>
  <si>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</si>
  <si>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</si>
  <si>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</si>
  <si>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</si>
  <si>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</si>
  <si>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</si>
  <si>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</si>
  <si>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</si>
  <si>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</si>
  <si>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</si>
  <si>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</si>
  <si>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</si>
  <si>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</si>
  <si>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</si>
  <si>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</si>
  <si>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</si>
  <si>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</si>
  <si>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</si>
  <si>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</si>
  <si>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</si>
  <si>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</si>
  <si>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</si>
  <si>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</si>
  <si>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</si>
  <si>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</si>
  <si>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</si>
  <si>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</si>
  <si>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</si>
  <si>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</si>
  <si>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</si>
  <si>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</si>
  <si>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</si>
  <si>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</si>
  <si>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</si>
  <si>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</si>
  <si>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</si>
  <si>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</si>
  <si>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</si>
  <si>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</si>
  <si>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</si>
  <si>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</si>
  <si>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</si>
  <si>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</si>
  <si>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</si>
  <si>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</si>
  <si>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</si>
  <si>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</si>
  <si>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</si>
  <si>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</si>
  <si>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</si>
  <si>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</si>
  <si>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</si>
  <si>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</si>
  <si>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</si>
  <si>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</si>
  <si>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</si>
  <si>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</si>
  <si>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</si>
  <si>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</si>
  <si>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</si>
  <si>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</si>
  <si>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</si>
  <si>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</si>
  <si>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</si>
  <si>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</si>
  <si>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</si>
  <si>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</si>
  <si>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</si>
  <si>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</si>
  <si>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</si>
  <si>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</si>
  <si>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</si>
  <si>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</si>
  <si>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</si>
  <si>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</si>
  <si>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</si>
  <si>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</si>
  <si>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</si>
  <si>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</si>
  <si>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</si>
  <si>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</si>
  <si>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</si>
  <si>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</si>
  <si>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</si>
  <si>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</si>
  <si>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</si>
  <si>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</si>
  <si>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</si>
  <si>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</si>
  <si>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</si>
  <si>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</si>
  <si>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</si>
  <si>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</si>
  <si>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</si>
  <si>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</si>
  <si>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</si>
  <si>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</si>
  <si>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</si>
  <si>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</si>
  <si>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</si>
  <si>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</si>
  <si>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</si>
  <si>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</si>
  <si>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</si>
  <si>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</si>
  <si>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</si>
  <si>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</si>
  <si>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</si>
  <si>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</si>
  <si>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</si>
  <si>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</si>
  <si>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</si>
  <si>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</si>
  <si>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</si>
  <si>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</si>
  <si>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</si>
  <si>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</si>
  <si>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</si>
  <si>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</si>
  <si>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</si>
  <si>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</si>
  <si>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</si>
  <si>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</si>
  <si>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</si>
  <si>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</si>
  <si>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</si>
  <si>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</si>
  <si>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</si>
  <si>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</si>
  <si>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</si>
  <si>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</si>
  <si>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</si>
  <si>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</si>
  <si>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</si>
  <si>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</si>
  <si>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</si>
  <si>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</si>
  <si>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</si>
  <si>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</si>
  <si>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</si>
  <si>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</si>
  <si>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</si>
  <si>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</si>
  <si>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</si>
  <si>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</si>
  <si>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</si>
  <si>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</si>
  <si>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</si>
  <si>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</si>
  <si>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</si>
  <si>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</si>
  <si>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</si>
  <si>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</si>
  <si>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</si>
  <si>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</si>
  <si>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</si>
  <si>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</si>
  <si>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</si>
  <si>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</si>
  <si>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</si>
  <si>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</si>
  <si>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</si>
  <si>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</si>
  <si>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</si>
  <si>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</si>
  <si>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</si>
  <si>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</si>
  <si>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</si>
  <si>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</si>
  <si>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</si>
  <si>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</si>
  <si>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</si>
  <si>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</si>
  <si>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</si>
  <si>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</si>
  <si>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</si>
  <si>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</si>
  <si>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</si>
  <si>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</si>
  <si>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</si>
  <si>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</si>
  <si>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</si>
  <si>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</si>
  <si>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</si>
  <si>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</si>
  <si>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</si>
  <si>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</si>
  <si>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</si>
  <si>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</si>
  <si>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</si>
  <si>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</si>
  <si>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</si>
  <si>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</si>
  <si>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</si>
  <si>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</si>
  <si>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</si>
  <si>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</si>
  <si>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</si>
  <si>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</si>
  <si>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</si>
  <si>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</si>
  <si>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</si>
  <si>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</si>
  <si>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</si>
  <si>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</si>
  <si>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</si>
  <si>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</si>
  <si>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</si>
  <si>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</si>
  <si>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</si>
  <si>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</si>
  <si>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</si>
  <si>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</si>
  <si>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</si>
  <si>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</si>
  <si>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</si>
  <si>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</si>
  <si>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</si>
  <si>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</si>
  <si>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</si>
  <si>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</si>
  <si>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</si>
  <si>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</si>
  <si>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</si>
  <si>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</si>
  <si>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</si>
  <si>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</si>
  <si>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</si>
  <si>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</si>
  <si>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</si>
  <si>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</si>
  <si>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</si>
  <si>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</si>
  <si>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</si>
  <si>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</si>
  <si>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</si>
  <si>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</si>
  <si>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</si>
  <si>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</si>
  <si>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</si>
  <si>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</si>
  <si>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</si>
  <si>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</si>
  <si>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</si>
  <si>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</si>
  <si>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</si>
  <si>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</si>
  <si>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</si>
  <si>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</si>
  <si>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</si>
  <si>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</si>
  <si>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</si>
  <si>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</si>
  <si>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</si>
  <si>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</si>
  <si>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</si>
  <si>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</si>
  <si>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</si>
  <si>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</si>
  <si>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</si>
  <si>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</si>
  <si>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</si>
  <si>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</si>
  <si>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</si>
  <si>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</si>
  <si>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</si>
  <si>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</si>
  <si>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</si>
  <si>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</si>
  <si>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</si>
  <si>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</si>
  <si>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</si>
  <si>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</si>
  <si>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</si>
  <si>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</si>
  <si>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</si>
  <si>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</si>
  <si>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</si>
  <si>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</si>
  <si>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</si>
  <si>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</si>
  <si>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</si>
  <si>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</si>
  <si>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</si>
  <si>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</si>
  <si>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</si>
  <si>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</si>
  <si>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</si>
  <si>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</si>
  <si>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</si>
  <si>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</si>
  <si>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</si>
  <si>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</si>
  <si>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</si>
  <si>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</si>
  <si>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</si>
  <si>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</si>
  <si>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</si>
  <si>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</si>
  <si>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</si>
  <si>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</si>
  <si>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</si>
  <si>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</si>
  <si>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</si>
  <si>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</si>
  <si>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</si>
  <si>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</si>
  <si>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</si>
  <si>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</si>
  <si>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</si>
  <si>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</si>
  <si>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</si>
  <si>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</si>
  <si>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</si>
  <si>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</si>
  <si>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</si>
  <si>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</si>
  <si>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</si>
  <si>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</si>
  <si>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</si>
  <si>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</si>
  <si>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</si>
  <si>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</si>
  <si>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</si>
  <si>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</si>
  <si>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</si>
  <si>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</si>
  <si>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</si>
  <si>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</si>
  <si>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</si>
  <si>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</si>
  <si>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</si>
  <si>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</si>
  <si>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</si>
  <si>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</si>
  <si>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</si>
  <si>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</si>
  <si>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</si>
  <si>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</si>
  <si>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</si>
  <si>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</si>
  <si>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</si>
  <si>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</si>
  <si>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</si>
  <si>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</si>
  <si>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</si>
  <si>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</si>
  <si>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</si>
  <si>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</si>
  <si>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</si>
  <si>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</si>
  <si>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</si>
  <si>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</si>
  <si>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</si>
  <si>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</si>
  <si>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</si>
  <si>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</si>
  <si>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</si>
  <si>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</si>
  <si>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</si>
  <si>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</si>
  <si>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</si>
  <si>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</si>
  <si>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</si>
  <si>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</si>
  <si>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</si>
  <si>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</si>
  <si>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</si>
  <si>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</si>
  <si>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</si>
  <si>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</si>
  <si>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</si>
  <si>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</si>
  <si>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</si>
  <si>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</si>
  <si>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</si>
  <si>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</si>
  <si>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</si>
  <si>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</si>
  <si>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</si>
  <si>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</si>
  <si>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</si>
  <si>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</si>
  <si>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</si>
  <si>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</si>
  <si>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</si>
  <si>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</si>
  <si>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</si>
  <si>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</si>
  <si>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</si>
  <si>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</si>
  <si>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</si>
  <si>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</si>
  <si>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</si>
  <si>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</si>
  <si>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</si>
  <si>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</si>
  <si>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</si>
  <si>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</si>
  <si>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</si>
  <si>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</si>
  <si>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</si>
  <si>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</si>
  <si>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</si>
  <si>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</si>
  <si>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</si>
  <si>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</si>
  <si>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</si>
  <si>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</si>
  <si>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</si>
  <si>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</si>
  <si>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</si>
  <si>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</si>
  <si>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</si>
  <si>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</si>
  <si>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</si>
  <si>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</si>
  <si>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</si>
  <si>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</si>
  <si>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</si>
  <si>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</si>
  <si>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</si>
  <si>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</si>
  <si>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</si>
  <si>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</si>
  <si>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</si>
  <si>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</si>
  <si>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</si>
  <si>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</si>
  <si>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</si>
  <si>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</si>
  <si>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</si>
  <si>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</si>
  <si>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</si>
  <si>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</si>
  <si>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</si>
  <si>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</si>
  <si>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</si>
  <si>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</si>
  <si>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</si>
  <si>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</si>
  <si>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</si>
  <si>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</si>
  <si>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</si>
  <si>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</si>
  <si>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</si>
  <si>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</si>
  <si>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</si>
  <si>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</si>
  <si>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</si>
  <si>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</si>
  <si>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</si>
  <si>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</si>
  <si>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</si>
  <si>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</si>
  <si>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</si>
  <si>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</si>
  <si>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</si>
  <si>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</si>
  <si>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</si>
  <si>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</si>
  <si>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</si>
  <si>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</si>
  <si>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</si>
  <si>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</si>
  <si>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</si>
  <si>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</si>
  <si>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</si>
  <si>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</si>
  <si>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</si>
  <si>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</si>
  <si>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</si>
  <si>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</si>
  <si>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</si>
  <si>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</si>
  <si>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</si>
  <si>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</si>
  <si>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</si>
  <si>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</si>
  <si>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</si>
  <si>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</si>
  <si>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</si>
  <si>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</si>
  <si>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</si>
  <si>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</si>
  <si>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</si>
  <si>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</si>
  <si>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</si>
  <si>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</si>
  <si>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</si>
  <si>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</si>
  <si>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</si>
  <si>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</si>
  <si>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</si>
  <si>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</si>
  <si>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</si>
  <si>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</si>
  <si>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</si>
  <si>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</si>
  <si>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</si>
  <si>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</si>
  <si>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</si>
  <si>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</si>
  <si>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</si>
  <si>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</si>
  <si>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</si>
  <si>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</si>
  <si>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</si>
  <si>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</si>
  <si>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</si>
  <si>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</si>
  <si>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</si>
  <si>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</si>
  <si>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</si>
  <si>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</si>
  <si>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</si>
  <si>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</si>
  <si>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</si>
  <si>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</si>
  <si>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</si>
  <si>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</si>
  <si>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</si>
  <si>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</si>
  <si>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</si>
  <si>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</si>
  <si>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</si>
  <si>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</si>
  <si>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</si>
  <si>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</si>
  <si>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</si>
  <si>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</si>
  <si>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</si>
  <si>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</si>
  <si>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</si>
  <si>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</si>
  <si>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</si>
  <si>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</si>
  <si>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</si>
  <si>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</si>
  <si>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</si>
  <si>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</si>
  <si>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</si>
  <si>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</si>
  <si>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</si>
  <si>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</si>
  <si>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</si>
  <si>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</si>
  <si>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</si>
  <si>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</si>
  <si>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</si>
  <si>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</si>
  <si>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</si>
  <si>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</si>
  <si>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</si>
  <si>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</si>
  <si>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</si>
  <si>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</si>
  <si>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</si>
  <si>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</si>
  <si>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</si>
  <si>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</si>
  <si>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</si>
  <si>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</si>
  <si>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</si>
  <si>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</si>
  <si>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</si>
  <si>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</si>
  <si>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</si>
  <si>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</si>
  <si>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</si>
  <si>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</si>
  <si>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</si>
  <si>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</si>
  <si>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</si>
  <si>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</si>
  <si>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</si>
  <si>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</si>
  <si>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</si>
  <si>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</si>
  <si>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</si>
  <si>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</si>
  <si>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</si>
  <si>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</si>
  <si>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</si>
  <si>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</si>
  <si>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</si>
  <si>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</si>
  <si>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</si>
  <si>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</si>
  <si>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</si>
  <si>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</si>
  <si>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</si>
  <si>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</si>
  <si>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</si>
  <si>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</si>
  <si>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</si>
  <si>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</si>
  <si>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</si>
  <si>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</si>
  <si>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</si>
  <si>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</si>
  <si>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</si>
  <si>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</si>
  <si>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</si>
  <si>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</si>
  <si>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</si>
  <si>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</si>
  <si>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</si>
  <si>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</si>
  <si>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</si>
  <si>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</si>
  <si>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</si>
  <si>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</si>
  <si>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</si>
  <si>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</si>
  <si>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</si>
  <si>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</si>
  <si>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</si>
  <si>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</si>
  <si>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</si>
  <si>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</si>
  <si>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</si>
  <si>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</si>
  <si>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</si>
  <si>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</si>
  <si>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</si>
  <si>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</si>
  <si>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</si>
  <si>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</si>
  <si>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</si>
  <si>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</si>
  <si>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</si>
  <si>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</si>
  <si>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</si>
  <si>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</si>
  <si>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</si>
  <si>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</si>
  <si>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</si>
  <si>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</si>
  <si>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</si>
  <si>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</si>
  <si>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</si>
  <si>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</si>
  <si>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</si>
  <si>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</si>
  <si>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</si>
  <si>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</si>
  <si>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</si>
  <si>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</si>
  <si>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</si>
  <si>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</si>
  <si>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</si>
  <si>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</si>
  <si>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</si>
  <si>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</si>
  <si>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</si>
  <si>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</si>
  <si>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</si>
  <si>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</si>
  <si>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</si>
  <si>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</si>
  <si>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</si>
  <si>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</si>
  <si>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</si>
  <si>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</si>
  <si>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</si>
  <si>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</si>
  <si>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</si>
  <si>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</si>
  <si>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</si>
  <si>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</si>
  <si>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</si>
  <si>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</si>
  <si>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</si>
  <si>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</si>
  <si>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</si>
  <si>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</si>
  <si>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</si>
  <si>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</si>
  <si>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</si>
  <si>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</si>
  <si>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</si>
  <si>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</si>
  <si>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</si>
  <si>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</si>
  <si>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</si>
  <si>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</si>
  <si>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</si>
  <si>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</si>
  <si>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</si>
  <si>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</si>
  <si>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</si>
  <si>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</si>
  <si>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</si>
  <si>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</si>
  <si>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</si>
  <si>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</si>
  <si>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</si>
  <si>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</si>
  <si>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</si>
  <si>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</si>
  <si>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</si>
  <si>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</si>
  <si>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</si>
  <si>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</si>
  <si>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</si>
  <si>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</si>
  <si>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</si>
  <si>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</si>
  <si>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</si>
  <si>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</si>
  <si>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</si>
  <si>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</si>
  <si>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</si>
  <si>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</si>
  <si>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</si>
  <si>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</si>
  <si>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</si>
  <si>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</si>
  <si>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</si>
  <si>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</si>
  <si>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</si>
  <si>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</si>
  <si>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</si>
  <si>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</si>
  <si>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</si>
  <si>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</si>
  <si>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</si>
  <si>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</si>
  <si>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</si>
  <si>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</si>
  <si>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</si>
  <si>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</si>
  <si>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</si>
  <si>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</si>
  <si>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</si>
  <si>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</si>
  <si>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</si>
  <si>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</si>
  <si>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</si>
  <si>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</si>
  <si>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</si>
  <si>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</si>
  <si>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</si>
  <si>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</si>
  <si>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</si>
  <si>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</si>
  <si>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</si>
  <si>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</si>
  <si>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</si>
  <si>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</si>
  <si>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</si>
  <si>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</si>
  <si>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</si>
  <si>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</si>
  <si>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</si>
  <si>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</si>
  <si>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</si>
  <si>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</si>
  <si>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</si>
  <si>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</si>
  <si>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</si>
  <si>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</si>
  <si>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</si>
  <si>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</si>
  <si>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</si>
  <si>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</si>
  <si>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</si>
  <si>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</si>
  <si>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</si>
  <si>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</si>
  <si>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</si>
  <si>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</si>
  <si>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</si>
  <si>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</si>
  <si>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</si>
  <si>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</si>
  <si>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</si>
  <si>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</si>
  <si>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</si>
  <si>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</si>
  <si>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</si>
  <si>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</si>
  <si>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</si>
  <si>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</si>
  <si>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</si>
  <si>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</si>
  <si>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</si>
  <si>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</si>
  <si>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</si>
  <si>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</si>
  <si>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</si>
  <si>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</si>
  <si>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</si>
  <si>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</si>
  <si>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</si>
  <si>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</si>
  <si>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</si>
  <si>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</si>
  <si>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</si>
  <si>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</si>
  <si>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</si>
  <si>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</si>
  <si>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</si>
  <si>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</si>
  <si>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</si>
  <si>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</si>
  <si>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</si>
  <si>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</si>
  <si>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</si>
  <si>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</si>
  <si>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</si>
  <si>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</si>
  <si>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</si>
  <si>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</si>
  <si>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</si>
  <si>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</si>
  <si>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</si>
  <si>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</si>
  <si>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</si>
  <si>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</si>
  <si>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</si>
  <si>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</si>
  <si>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</si>
  <si>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</si>
  <si>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</si>
  <si>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</si>
  <si>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</si>
  <si>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</si>
  <si>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</si>
  <si>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</si>
  <si>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</si>
  <si>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</si>
  <si>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</si>
  <si>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</si>
  <si>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</si>
  <si>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</si>
  <si>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</si>
  <si>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</si>
  <si>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</si>
  <si>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</si>
  <si>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</si>
  <si>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</si>
  <si>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</si>
  <si>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</si>
  <si>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</si>
  <si>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</si>
  <si>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</si>
  <si>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</si>
  <si>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</si>
  <si>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</si>
  <si>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</si>
  <si>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</si>
  <si>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</si>
  <si>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</si>
  <si>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</si>
  <si>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</si>
  <si>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</si>
  <si>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</si>
  <si>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</si>
  <si>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</si>
  <si>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</si>
  <si>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</si>
  <si>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</si>
  <si>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</si>
  <si>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</si>
  <si>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</si>
  <si>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</si>
  <si>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</si>
  <si>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</si>
  <si>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</si>
  <si>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</si>
  <si>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</si>
  <si>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</si>
  <si>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</si>
  <si>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</si>
  <si>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</si>
  <si>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</si>
  <si>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</si>
  <si>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</si>
  <si>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</si>
  <si>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</si>
  <si>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</si>
  <si>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</si>
  <si>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</si>
  <si>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</si>
  <si>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</si>
  <si>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</si>
  <si>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</si>
  <si>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</si>
  <si>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</si>
  <si>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</si>
  <si>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</si>
  <si>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</si>
  <si>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</si>
  <si>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</si>
  <si>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</si>
  <si>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</si>
  <si>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</si>
  <si>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</si>
  <si>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</si>
  <si>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</si>
  <si>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</si>
  <si>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</si>
  <si>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</si>
  <si>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</si>
  <si>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</si>
  <si>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</si>
  <si>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</si>
  <si>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</si>
  <si>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</si>
  <si>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</si>
  <si>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</si>
  <si>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</si>
  <si>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</si>
  <si>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</si>
  <si>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</si>
  <si>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</si>
  <si>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</si>
  <si>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</si>
  <si>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</si>
  <si>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</si>
  <si>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</si>
  <si>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</si>
  <si>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</si>
  <si>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</si>
  <si>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</si>
  <si>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</si>
  <si>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</si>
  <si>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</si>
  <si>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</si>
  <si>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</si>
  <si>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</si>
  <si>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</si>
  <si>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</si>
  <si>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</si>
  <si>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</si>
  <si>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</si>
  <si>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</si>
  <si>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</si>
  <si>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</si>
  <si>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</si>
  <si>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</si>
  <si>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</si>
  <si>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</si>
  <si>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</si>
  <si>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</si>
  <si>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</si>
  <si>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</si>
  <si>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</si>
  <si>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</si>
  <si>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</si>
  <si>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</si>
  <si>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</si>
  <si>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</si>
  <si>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</si>
  <si>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</si>
  <si>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</si>
  <si>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</si>
  <si>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</si>
  <si>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</si>
  <si>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</si>
  <si>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</si>
  <si>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</si>
  <si>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</si>
  <si>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</si>
  <si>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</si>
  <si>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</si>
  <si>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</si>
  <si>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</si>
  <si>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</si>
  <si>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</si>
  <si>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</si>
  <si>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</si>
  <si>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</si>
  <si>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</si>
  <si>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</si>
  <si>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</si>
  <si>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</si>
  <si>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</si>
  <si>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</si>
  <si>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</si>
  <si>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</si>
  <si>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</si>
  <si>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</si>
  <si>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</si>
  <si>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</si>
  <si>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</si>
  <si>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</si>
  <si>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</si>
  <si>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</si>
  <si>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</si>
  <si>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</si>
  <si>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</si>
  <si>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</si>
  <si>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</si>
  <si>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</si>
  <si>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</si>
  <si>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</si>
  <si>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</si>
  <si>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</si>
  <si>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</si>
  <si>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</si>
  <si>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</si>
  <si>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</si>
  <si>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</si>
  <si>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</si>
  <si>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</si>
  <si>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</si>
  <si>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</si>
  <si>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</si>
  <si>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</si>
  <si>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</si>
  <si>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</si>
  <si>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</si>
  <si>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</si>
  <si>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</si>
  <si>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</si>
  <si>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</si>
  <si>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</si>
  <si>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</si>
  <si>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</si>
  <si>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</si>
  <si>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</si>
  <si>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</si>
  <si>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</si>
  <si>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</si>
  <si>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</si>
  <si>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</si>
  <si>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</si>
  <si>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</si>
  <si>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</si>
  <si>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</si>
  <si>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</si>
  <si>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</si>
  <si>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</si>
  <si>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</si>
  <si>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</si>
  <si>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</si>
  <si>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</si>
  <si>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</si>
  <si>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</si>
  <si>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</si>
  <si>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</si>
  <si>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</si>
  <si>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</si>
  <si>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</si>
  <si>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</si>
  <si>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</si>
  <si>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</si>
  <si>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</si>
  <si>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</si>
  <si>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</si>
  <si>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</si>
  <si>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</si>
  <si>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</si>
  <si>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</si>
  <si>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</si>
  <si>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</si>
  <si>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</si>
  <si>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</si>
  <si>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</si>
  <si>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</si>
  <si>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</si>
  <si>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</si>
  <si>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</si>
  <si>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</si>
  <si>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</si>
  <si>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</si>
  <si>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</si>
  <si>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</si>
  <si>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</si>
  <si>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</si>
  <si>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</si>
  <si>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</si>
  <si>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</si>
  <si>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</si>
  <si>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</si>
  <si>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</si>
  <si>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</si>
  <si>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</si>
  <si>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</si>
  <si>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</si>
  <si>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</si>
  <si>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</si>
  <si>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</si>
  <si>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</si>
  <si>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</si>
  <si>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</si>
  <si>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</si>
  <si>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</si>
  <si>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</si>
  <si>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</si>
  <si>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</si>
  <si>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</si>
  <si>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</si>
  <si>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</si>
  <si>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</si>
  <si>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</si>
  <si>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</si>
  <si>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</si>
  <si>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</si>
  <si>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</si>
  <si>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</si>
  <si>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</si>
  <si>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</si>
  <si>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</si>
  <si>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</si>
  <si>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</si>
  <si>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</si>
  <si>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</si>
  <si>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</si>
  <si>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</si>
  <si>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</si>
  <si>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</si>
  <si>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</si>
  <si>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</si>
  <si>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</si>
  <si>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</si>
  <si>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</si>
  <si>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</si>
  <si>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</si>
  <si>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</si>
  <si>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</si>
  <si>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</si>
  <si>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</si>
  <si>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</si>
  <si>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</si>
  <si>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</si>
  <si>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</si>
  <si>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</si>
  <si>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</si>
  <si>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</si>
  <si>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</si>
  <si>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</si>
  <si>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</si>
  <si>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</si>
  <si>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</si>
  <si>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</si>
  <si>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</si>
  <si>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</si>
  <si>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</si>
  <si>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</si>
  <si>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</si>
  <si>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</si>
  <si>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</si>
  <si>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</si>
  <si>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</si>
  <si>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</si>
  <si>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</si>
  <si>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</si>
  <si>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</si>
  <si>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</si>
  <si>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</si>
  <si>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</si>
  <si>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</si>
  <si>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</si>
  <si>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</si>
  <si>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</si>
  <si>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</si>
  <si>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</si>
  <si>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</si>
  <si>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</si>
  <si>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</si>
  <si>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</si>
  <si>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</si>
  <si>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</si>
  <si>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</si>
  <si>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</si>
  <si>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</si>
  <si>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</si>
  <si>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</si>
  <si>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</si>
  <si>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</si>
  <si>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</si>
  <si>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</si>
  <si>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</si>
  <si>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</si>
  <si>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</si>
  <si>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</si>
  <si>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</si>
  <si>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</si>
  <si>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</si>
  <si>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</si>
  <si>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</si>
  <si>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</si>
  <si>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</si>
  <si>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</si>
  <si>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</si>
  <si>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</si>
  <si>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</si>
  <si>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</si>
  <si>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</si>
  <si>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</si>
  <si>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</si>
  <si>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</si>
  <si>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</si>
  <si>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</si>
  <si>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</si>
  <si>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</si>
  <si>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</si>
  <si>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</si>
  <si>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</si>
  <si>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</si>
  <si>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</si>
  <si>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</si>
  <si>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</si>
  <si>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</si>
  <si>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</si>
  <si>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</si>
  <si>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</si>
  <si>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</si>
  <si>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</si>
  <si>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</si>
  <si>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</si>
  <si>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</si>
  <si>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</si>
  <si>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</si>
  <si>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</si>
  <si>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</si>
  <si>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</si>
  <si>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</si>
  <si>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</si>
  <si>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</si>
  <si>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</si>
  <si>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</si>
  <si>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</si>
  <si>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</si>
  <si>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</si>
  <si>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</si>
  <si>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</si>
  <si>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</si>
  <si>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</si>
  <si>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</si>
  <si>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</si>
  <si>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</si>
  <si>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</si>
  <si>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</si>
  <si>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</si>
  <si>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</si>
  <si>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</si>
  <si>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</si>
  <si>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</si>
  <si>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</si>
  <si>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</si>
  <si>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</si>
  <si>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</si>
  <si>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</si>
  <si>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</si>
  <si>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</si>
  <si>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</si>
  <si>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</si>
  <si>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</si>
  <si>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</si>
  <si>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</si>
  <si>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</si>
  <si>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</si>
  <si>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</si>
  <si>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</si>
  <si>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</si>
  <si>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</si>
  <si>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</si>
  <si>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</si>
  <si>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</si>
  <si>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</si>
  <si>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</si>
  <si>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</si>
  <si>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</si>
  <si>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</si>
  <si>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</si>
  <si>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</si>
  <si>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</si>
  <si>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</si>
  <si>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</si>
  <si>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</si>
  <si>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</si>
  <si>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</si>
  <si>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</si>
  <si>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</si>
  <si>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</si>
  <si>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</si>
  <si>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</si>
  <si>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</si>
  <si>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</si>
  <si>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</si>
  <si>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</si>
  <si>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</si>
  <si>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</si>
  <si>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</si>
  <si>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</si>
  <si>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</si>
  <si>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</si>
  <si>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</si>
  <si>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</si>
  <si>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</si>
  <si>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</si>
  <si>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</si>
  <si>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</si>
  <si>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</si>
  <si>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</si>
  <si>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</si>
  <si>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</si>
  <si>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</si>
  <si>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</si>
  <si>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</si>
  <si>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</si>
  <si>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</si>
  <si>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</si>
  <si>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</si>
  <si>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</si>
  <si>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</si>
  <si>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</si>
  <si>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</si>
  <si>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</si>
  <si>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</si>
  <si>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</si>
  <si>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</si>
  <si>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</si>
  <si>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</si>
  <si>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</si>
  <si>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</si>
  <si>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</si>
  <si>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</si>
  <si>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</si>
  <si>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</si>
  <si>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</si>
  <si>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</si>
  <si>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</si>
  <si>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</si>
  <si>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</si>
  <si>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</si>
  <si>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</si>
  <si>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</si>
  <si>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</si>
  <si>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</si>
  <si>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</si>
  <si>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</si>
  <si>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</si>
  <si>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</si>
  <si>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</si>
  <si>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</si>
  <si>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</si>
  <si>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</si>
  <si>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</si>
  <si>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</si>
  <si>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</si>
  <si>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</si>
  <si>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</si>
  <si>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</si>
  <si>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</si>
  <si>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</si>
  <si>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</si>
  <si>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</si>
  <si>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</si>
  <si>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</si>
  <si>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</si>
  <si>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</si>
  <si>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</si>
  <si>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</si>
  <si>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</si>
  <si>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</si>
  <si>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</si>
  <si>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</si>
  <si>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</si>
  <si>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</si>
  <si>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</si>
  <si>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</si>
  <si>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</si>
  <si>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</si>
  <si>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</si>
  <si>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</si>
  <si>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</si>
  <si>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</si>
  <si>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</si>
  <si>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</si>
  <si>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</si>
  <si>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</si>
  <si>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</si>
  <si>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</si>
  <si>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</si>
  <si>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</si>
  <si>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</si>
  <si>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</si>
  <si>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</si>
  <si>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</si>
  <si>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</si>
  <si>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</si>
  <si>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</si>
  <si>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</si>
  <si>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</si>
  <si>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</si>
  <si>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</si>
  <si>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</si>
  <si>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</si>
  <si>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</si>
  <si>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</si>
  <si>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</si>
  <si>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</si>
  <si>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</si>
  <si>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</si>
  <si>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</si>
  <si>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</si>
  <si>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</si>
  <si>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</si>
  <si>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</si>
  <si>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</si>
  <si>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</si>
  <si>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</si>
  <si>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</si>
  <si>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</si>
  <si>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</si>
  <si>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</si>
  <si>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</si>
  <si>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</si>
  <si>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</si>
  <si>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</si>
  <si>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</si>
  <si>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</si>
  <si>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</si>
  <si>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</si>
  <si>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</si>
  <si>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</si>
  <si>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</si>
  <si>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</si>
  <si>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</si>
  <si>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</si>
  <si>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</si>
  <si>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</si>
  <si>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</si>
  <si>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</si>
  <si>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</si>
  <si>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</si>
  <si>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</si>
  <si>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</si>
  <si>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</si>
  <si>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</si>
  <si>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</si>
  <si>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</si>
  <si>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</si>
  <si>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</si>
  <si>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</si>
  <si>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</si>
  <si>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</si>
  <si>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</si>
  <si>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</si>
  <si>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</si>
  <si>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</si>
  <si>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</si>
  <si>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</si>
  <si>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</si>
  <si>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</si>
  <si>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</si>
  <si>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</si>
  <si>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</si>
  <si>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</si>
  <si>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</si>
  <si>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</si>
  <si>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</si>
  <si>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</si>
  <si>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</si>
  <si>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</si>
  <si>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</si>
  <si>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</si>
  <si>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</si>
  <si>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</si>
  <si>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</si>
  <si>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</si>
  <si>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</si>
  <si>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</si>
  <si>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</si>
  <si>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</si>
  <si>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</si>
  <si>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</si>
  <si>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</si>
  <si>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</si>
  <si>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</si>
  <si>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</si>
  <si>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</si>
  <si>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</si>
  <si>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</si>
  <si>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</si>
  <si>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</si>
  <si>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</si>
  <si>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</si>
  <si>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</si>
  <si>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</si>
  <si>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</si>
  <si>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</si>
  <si>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</si>
  <si>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</si>
  <si>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</si>
  <si>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</si>
  <si>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</si>
  <si>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</si>
  <si>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</si>
  <si>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</si>
  <si>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</si>
  <si>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</si>
  <si>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</si>
  <si>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</si>
  <si>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</si>
  <si>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</si>
  <si>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</si>
  <si>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</si>
  <si>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</si>
  <si>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</si>
  <si>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</si>
  <si>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</si>
  <si>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</si>
  <si>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</si>
  <si>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</si>
  <si>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</si>
  <si>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</si>
  <si>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</si>
  <si>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</si>
  <si>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</si>
  <si>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</si>
  <si>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</si>
  <si>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</si>
  <si>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</si>
  <si>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</si>
  <si>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</si>
  <si>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</si>
  <si>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</si>
  <si>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</si>
  <si>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</si>
  <si>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</si>
  <si>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</si>
  <si>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</si>
  <si>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</si>
  <si>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</si>
  <si>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</si>
  <si>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</si>
  <si>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</si>
  <si>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</si>
  <si>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</si>
  <si>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</si>
  <si>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</si>
  <si>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</si>
  <si>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</si>
  <si>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</si>
  <si>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</si>
  <si>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</si>
  <si>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</si>
  <si>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</si>
  <si>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</si>
  <si>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</si>
  <si>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</si>
  <si>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</si>
  <si>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</si>
  <si>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</si>
  <si>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</si>
  <si>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</si>
  <si>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</si>
  <si>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</si>
  <si>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</si>
  <si>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</si>
  <si>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</si>
  <si>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</si>
  <si>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</si>
  <si>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</si>
  <si>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</si>
  <si>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</si>
  <si>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</si>
  <si>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</si>
  <si>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</si>
  <si>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</si>
  <si>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</si>
  <si>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</si>
  <si>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</si>
  <si>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</si>
  <si>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</si>
  <si>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</si>
  <si>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</si>
  <si>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</si>
  <si>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</si>
  <si>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</si>
  <si>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</si>
  <si>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</si>
  <si>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</si>
  <si>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</si>
  <si>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</si>
  <si>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</si>
  <si>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</si>
  <si>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</si>
  <si>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</si>
  <si>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</si>
  <si>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</si>
  <si>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</si>
  <si>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</si>
  <si>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</si>
  <si>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</si>
  <si>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</si>
  <si>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</si>
  <si>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</si>
  <si>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</si>
  <si>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</si>
  <si>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</si>
  <si>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</si>
  <si>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</si>
  <si>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</si>
  <si>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</si>
  <si>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</si>
  <si>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</si>
  <si>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</si>
  <si>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</si>
  <si>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</si>
  <si>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</si>
  <si>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</si>
  <si>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</si>
  <si>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</si>
  <si>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</si>
  <si>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</si>
  <si>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</si>
  <si>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</si>
  <si>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</si>
  <si>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</si>
  <si>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</si>
  <si>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</si>
  <si>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</si>
  <si>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</si>
  <si>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</si>
  <si>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</si>
  <si>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</si>
  <si>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</si>
  <si>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</si>
  <si>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</si>
  <si>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</si>
  <si>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</si>
  <si>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</si>
  <si>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</si>
  <si>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</si>
  <si>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</si>
  <si>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</si>
  <si>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</si>
  <si>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</si>
  <si>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</si>
  <si>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</si>
  <si>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</si>
  <si>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</si>
  <si>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</si>
  <si>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</si>
  <si>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</si>
  <si>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</si>
  <si>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</si>
  <si>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</si>
  <si>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</si>
  <si>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</si>
  <si>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</si>
  <si>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</si>
  <si>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</si>
  <si>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</si>
  <si>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</si>
  <si>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</si>
  <si>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</si>
  <si>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</si>
  <si>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</si>
  <si>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</si>
  <si>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</si>
  <si>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</si>
  <si>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</si>
  <si>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</si>
  <si>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</si>
  <si>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</si>
  <si>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</si>
  <si>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</si>
  <si>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</si>
  <si>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</si>
  <si>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</si>
  <si>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</si>
  <si>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</si>
  <si>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</si>
  <si>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</si>
  <si>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</si>
  <si>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</si>
  <si>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</si>
  <si>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</si>
  <si>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</si>
  <si>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</si>
  <si>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</si>
  <si>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</si>
  <si>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</si>
  <si>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</si>
  <si>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</si>
  <si>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</si>
  <si>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</si>
  <si>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</si>
  <si>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</si>
  <si>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</si>
  <si>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</si>
  <si>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</si>
  <si>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</si>
  <si>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</si>
  <si>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</si>
  <si>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</si>
  <si>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</si>
  <si>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</si>
  <si>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</si>
  <si>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</si>
  <si>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</si>
  <si>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</si>
  <si>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</si>
  <si>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</si>
  <si>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</si>
  <si>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</si>
  <si>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</si>
  <si>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</si>
  <si>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</si>
  <si>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</si>
  <si>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</si>
  <si>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</si>
  <si>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</si>
  <si>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</si>
  <si>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</si>
  <si>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</si>
  <si>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</si>
  <si>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</si>
  <si>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</si>
  <si>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</si>
  <si>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</si>
  <si>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</si>
  <si>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</si>
  <si>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</si>
  <si>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</si>
  <si>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</si>
  <si>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</si>
  <si>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</si>
  <si>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</si>
  <si>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</si>
  <si>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</si>
  <si>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</si>
  <si>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</si>
  <si>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</si>
  <si>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</si>
  <si>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</si>
  <si>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</si>
  <si>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</si>
  <si>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</si>
  <si>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</si>
  <si>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</si>
  <si>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</si>
  <si>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</si>
  <si>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</si>
  <si>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</si>
  <si>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</si>
  <si>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</si>
  <si>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</si>
  <si>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</si>
  <si>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</si>
  <si>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</si>
  <si>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</si>
  <si>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</si>
  <si>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</si>
  <si>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</si>
  <si>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</si>
  <si>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</si>
  <si>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</si>
  <si>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</si>
  <si>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</si>
  <si>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</si>
  <si>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</si>
  <si>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</si>
  <si>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</si>
  <si>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</si>
  <si>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</si>
  <si>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</si>
  <si>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</si>
  <si>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</si>
  <si>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</si>
  <si>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</si>
  <si>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</si>
  <si>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</si>
  <si>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</si>
  <si>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</si>
  <si>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</si>
  <si>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</si>
  <si>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</si>
  <si>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</si>
  <si>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</si>
  <si>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</si>
  <si>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</si>
  <si>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</si>
  <si>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</si>
  <si>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</si>
  <si>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</si>
  <si>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</si>
  <si>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</si>
  <si>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</si>
  <si>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</si>
  <si>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</si>
  <si>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</si>
  <si>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</si>
  <si>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</si>
  <si>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</si>
  <si>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</si>
  <si>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</si>
  <si>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</si>
  <si>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</si>
  <si>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</si>
  <si>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</si>
  <si>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</si>
  <si>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</si>
  <si>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</si>
  <si>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</si>
  <si>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</si>
  <si>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</si>
  <si>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</si>
  <si>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</si>
  <si>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</si>
  <si>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</si>
  <si>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</si>
  <si>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</si>
  <si>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</si>
  <si>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</si>
  <si>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</si>
  <si>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</si>
  <si>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</si>
  <si>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</si>
  <si>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</si>
  <si>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</si>
  <si>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</si>
  <si>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</si>
  <si>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</si>
  <si>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</si>
  <si>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</si>
  <si>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</si>
  <si>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</si>
  <si>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</si>
  <si>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</si>
  <si>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</si>
  <si>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</si>
  <si>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</si>
  <si>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</si>
  <si>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</si>
  <si>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</si>
  <si>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</si>
  <si>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</si>
  <si>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</si>
  <si>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</si>
  <si>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</si>
  <si>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</si>
  <si>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</si>
  <si>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</si>
  <si>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</si>
  <si>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</si>
  <si>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</si>
  <si>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</si>
  <si>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</si>
  <si>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</si>
  <si>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</si>
  <si>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</si>
  <si>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</si>
  <si>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</si>
  <si>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</si>
  <si>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</si>
  <si>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</si>
  <si>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</si>
  <si>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</si>
  <si>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</si>
  <si>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</si>
  <si>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</si>
  <si>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</si>
  <si>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</si>
  <si>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</si>
  <si>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</si>
  <si>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</si>
  <si>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</si>
  <si>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</si>
  <si>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</si>
  <si>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</si>
  <si>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</si>
  <si>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</si>
  <si>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</si>
  <si>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</si>
  <si>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</si>
  <si>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</si>
  <si>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</si>
  <si>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</si>
  <si>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</si>
  <si>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</si>
  <si>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</si>
  <si>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</si>
  <si>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</si>
  <si>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</si>
  <si>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</si>
  <si>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</si>
  <si>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</si>
  <si>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</si>
  <si>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</si>
  <si>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</si>
  <si>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</si>
  <si>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</si>
  <si>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</si>
  <si>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</si>
  <si>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</si>
  <si>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</si>
  <si>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</si>
  <si>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</si>
  <si>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</si>
  <si>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</si>
  <si>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</si>
  <si>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</si>
  <si>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</si>
  <si>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</si>
  <si>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</si>
  <si>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</si>
  <si>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</si>
  <si>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</si>
  <si>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</si>
  <si>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</si>
  <si>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</si>
  <si>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</si>
  <si>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</si>
  <si>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</si>
  <si>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</si>
  <si>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</si>
  <si>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</si>
  <si>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</si>
  <si>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</si>
  <si>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</si>
  <si>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</si>
  <si>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</si>
  <si>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</si>
  <si>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</si>
  <si>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</si>
  <si>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</si>
  <si>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</si>
  <si>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</si>
  <si>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</si>
  <si>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</si>
  <si>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</si>
  <si>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</si>
  <si>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</si>
  <si>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</si>
  <si>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</si>
  <si>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</si>
  <si>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</si>
  <si>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</si>
  <si>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</si>
  <si>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</si>
  <si>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</si>
  <si>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</si>
  <si>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</si>
  <si>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</si>
  <si>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</si>
  <si>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</si>
  <si>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</si>
  <si>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</si>
  <si>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</si>
  <si>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</si>
  <si>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</si>
  <si>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</si>
  <si>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</si>
  <si>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</si>
  <si>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</si>
  <si>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</si>
  <si>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</si>
  <si>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</si>
  <si>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</si>
  <si>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</si>
  <si>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</si>
  <si>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</si>
  <si>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</si>
  <si>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</si>
  <si>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</si>
  <si>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</si>
  <si>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</si>
  <si>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</si>
  <si>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</si>
  <si>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</si>
  <si>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</si>
  <si>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</si>
  <si>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</si>
  <si>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</si>
  <si>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</si>
  <si>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</si>
  <si>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</si>
  <si>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</si>
  <si>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</si>
  <si>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</si>
  <si>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</si>
  <si>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</si>
  <si>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</si>
  <si>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</si>
  <si>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</si>
  <si>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</si>
  <si>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</si>
  <si>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</si>
  <si>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</si>
  <si>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</si>
  <si>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</si>
  <si>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</si>
  <si>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</si>
  <si>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</si>
  <si>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</si>
  <si>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</si>
  <si>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</si>
  <si>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</si>
  <si>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</si>
  <si>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</si>
  <si>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</si>
  <si>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</si>
  <si>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</si>
  <si>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</si>
  <si>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</si>
  <si>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</si>
  <si>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</si>
  <si>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</si>
  <si>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</si>
  <si>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</si>
  <si>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</si>
  <si>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</si>
  <si>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</si>
  <si>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</si>
  <si>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</si>
  <si>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</si>
  <si>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</si>
  <si>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</si>
  <si>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</si>
  <si>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</si>
  <si>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</si>
  <si>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</si>
  <si>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</si>
  <si>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</si>
  <si>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</si>
  <si>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</si>
  <si>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</si>
  <si>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</si>
  <si>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</si>
  <si>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</si>
  <si>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</si>
  <si>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</si>
  <si>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</si>
  <si>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</si>
  <si>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</si>
  <si>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</si>
  <si>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</si>
  <si>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</si>
  <si>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</si>
  <si>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</si>
  <si>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</si>
  <si>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</si>
  <si>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</si>
  <si>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</si>
  <si>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</si>
  <si>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</si>
  <si>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</si>
  <si>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</si>
  <si>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</si>
  <si>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</si>
  <si>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</si>
  <si>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</si>
  <si>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</si>
  <si>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</si>
  <si>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</si>
  <si>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</si>
  <si>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</si>
  <si>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</si>
  <si>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</si>
  <si>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</si>
  <si>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</si>
  <si>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</si>
  <si>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</si>
  <si>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</si>
  <si>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</si>
  <si>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</si>
  <si>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</si>
  <si>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</si>
  <si>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</si>
  <si>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</si>
  <si>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</si>
  <si>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</si>
  <si>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</si>
  <si>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</si>
  <si>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</si>
  <si>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</si>
  <si>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</si>
  <si>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</si>
  <si>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</si>
  <si>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</si>
  <si>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</si>
  <si>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</si>
  <si>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</si>
  <si>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</si>
  <si>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</si>
  <si>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</si>
  <si>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</si>
  <si>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</si>
  <si>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</si>
  <si>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</si>
  <si>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</si>
  <si>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</si>
  <si>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</si>
  <si>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</si>
  <si>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</si>
  <si>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</si>
  <si>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</si>
  <si>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</si>
  <si>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</si>
  <si>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</si>
  <si>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</si>
  <si>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</si>
  <si>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</si>
  <si>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</si>
  <si>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</si>
  <si>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</si>
  <si>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</si>
  <si>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</si>
  <si>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</si>
  <si>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</si>
  <si>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</si>
  <si>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</si>
  <si>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</si>
  <si>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</si>
  <si>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</si>
  <si>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</si>
  <si>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</si>
  <si>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</si>
  <si>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</si>
  <si>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</si>
  <si>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</si>
  <si>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</si>
  <si>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</si>
  <si>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</si>
  <si>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</si>
  <si>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</si>
  <si>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</si>
  <si>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</si>
  <si>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</si>
  <si>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</si>
  <si>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</si>
  <si>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</si>
  <si>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</si>
  <si>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</si>
  <si>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</si>
  <si>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</si>
  <si>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</si>
  <si>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</si>
  <si>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</si>
  <si>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</si>
  <si>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</si>
  <si>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</si>
  <si>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</si>
  <si>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</si>
  <si>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</si>
  <si>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</si>
  <si>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</si>
  <si>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</si>
  <si>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</si>
  <si>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</si>
  <si>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</si>
  <si>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</si>
  <si>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</si>
  <si>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</si>
  <si>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</si>
  <si>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</si>
  <si>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</si>
  <si>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</si>
  <si>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</si>
  <si>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</si>
  <si>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</si>
  <si>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</si>
  <si>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</si>
  <si>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</si>
  <si>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</si>
  <si>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</si>
  <si>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</si>
  <si>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</si>
  <si>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</si>
  <si>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</si>
  <si>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</si>
  <si>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</si>
  <si>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</si>
  <si>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</si>
  <si>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</si>
  <si>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</si>
  <si>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</si>
  <si>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</si>
  <si>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</si>
  <si>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</si>
  <si>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</si>
  <si>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</si>
  <si>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</si>
  <si>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</si>
  <si>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</si>
  <si>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</si>
  <si>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</si>
  <si>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</si>
  <si>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</si>
  <si>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</si>
  <si>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</si>
  <si>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</si>
  <si>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</si>
  <si>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</si>
  <si>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</si>
  <si>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</si>
  <si>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</si>
  <si>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</si>
  <si>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</si>
  <si>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</si>
  <si>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</si>
  <si>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</si>
  <si>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</si>
  <si>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</si>
  <si>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</si>
  <si>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</si>
  <si>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</si>
  <si>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</si>
  <si>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</si>
  <si>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</si>
  <si>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</si>
  <si>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</si>
  <si>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</si>
  <si>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</si>
  <si>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</si>
  <si>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</si>
  <si>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</si>
  <si>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</si>
  <si>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</si>
  <si>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</si>
  <si>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</si>
  <si>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</si>
  <si>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</si>
  <si>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</si>
  <si>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</si>
  <si>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</si>
  <si>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</si>
  <si>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</si>
  <si>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</si>
  <si>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</si>
  <si>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</si>
  <si>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</si>
  <si>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</si>
  <si>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</si>
  <si>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</si>
  <si>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</si>
  <si>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</si>
  <si>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</si>
  <si>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</si>
  <si>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</si>
  <si>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</si>
  <si>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</si>
  <si>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</si>
  <si>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</si>
  <si>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</si>
  <si>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</si>
  <si>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</si>
  <si>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</si>
  <si>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</si>
  <si>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</si>
  <si>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</si>
  <si>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</si>
  <si>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</si>
  <si>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</si>
  <si>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</si>
  <si>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</si>
  <si>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</si>
  <si>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</si>
  <si>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</si>
  <si>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</si>
  <si>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</si>
  <si>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</si>
  <si>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</si>
  <si>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</si>
  <si>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</si>
  <si>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</si>
  <si>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</si>
  <si>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</si>
  <si>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</si>
  <si>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</si>
  <si>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</si>
  <si>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</si>
  <si>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</si>
  <si>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</si>
  <si>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</si>
  <si>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</si>
  <si>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</si>
  <si>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</si>
  <si>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</si>
  <si>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</si>
  <si>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</si>
  <si>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</si>
  <si>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</si>
  <si>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</si>
  <si>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</si>
  <si>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</si>
  <si>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</si>
  <si>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</si>
  <si>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</si>
  <si>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</si>
  <si>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</si>
  <si>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</si>
  <si>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</si>
  <si>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</si>
  <si>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</si>
  <si>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</si>
  <si>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</si>
  <si>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</si>
  <si>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</si>
  <si>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</si>
  <si>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</si>
  <si>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</si>
  <si>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</si>
  <si>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</si>
  <si>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</si>
  <si>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</si>
  <si>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</si>
  <si>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</si>
  <si>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</si>
  <si>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</si>
  <si>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</si>
  <si>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</si>
  <si>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</si>
  <si>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</si>
  <si>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</si>
  <si>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</si>
  <si>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</si>
  <si>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</si>
  <si>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</si>
  <si>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</si>
  <si>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</si>
  <si>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</si>
  <si>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</si>
  <si>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</si>
  <si>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</si>
  <si>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</si>
  <si>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</si>
  <si>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</si>
  <si>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</si>
  <si>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</si>
  <si>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</si>
  <si>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</si>
  <si>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</si>
  <si>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</si>
  <si>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</si>
  <si>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</si>
  <si>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</si>
  <si>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</si>
  <si>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</si>
  <si>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</si>
  <si>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</si>
  <si>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</si>
  <si>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</si>
  <si>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</si>
  <si>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</si>
  <si>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</si>
  <si>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</si>
  <si>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</si>
  <si>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</si>
  <si>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</si>
  <si>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</si>
  <si>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</si>
  <si>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</si>
  <si>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</si>
  <si>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</si>
  <si>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</si>
  <si>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</si>
  <si>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</si>
  <si>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</si>
  <si>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</si>
  <si>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</si>
  <si>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</si>
  <si>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</si>
  <si>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</si>
  <si>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</si>
  <si>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</si>
  <si>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</si>
  <si>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</si>
  <si>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</si>
  <si>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</si>
  <si>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</si>
  <si>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</si>
  <si>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</si>
  <si>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</si>
  <si>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</si>
  <si>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</si>
  <si>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</si>
  <si>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</si>
  <si>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</si>
  <si>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</si>
  <si>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</si>
  <si>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</si>
  <si>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</si>
  <si>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</si>
  <si>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</si>
  <si>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</si>
  <si>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</si>
  <si>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</si>
  <si>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</si>
  <si>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</si>
  <si>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</si>
  <si>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</si>
  <si>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</si>
  <si>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</si>
  <si>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</si>
  <si>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</si>
  <si>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</si>
  <si>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</si>
  <si>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</si>
  <si>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</si>
  <si>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</si>
  <si>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</si>
  <si>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</si>
  <si>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</si>
  <si>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</si>
  <si>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</si>
  <si>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</si>
  <si>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</si>
  <si>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</si>
  <si>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</si>
  <si>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</si>
  <si>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</si>
  <si>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</si>
  <si>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</si>
  <si>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</si>
  <si>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</si>
  <si>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</si>
  <si>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</si>
  <si>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</si>
  <si>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</si>
  <si>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</si>
  <si>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</si>
  <si>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</si>
  <si>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</si>
  <si>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</si>
  <si>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</si>
  <si>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</si>
  <si>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</si>
  <si>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</si>
  <si>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</si>
  <si>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</si>
  <si>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</si>
  <si>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</si>
  <si>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</si>
  <si>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</si>
  <si>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</si>
  <si>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</si>
  <si>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</si>
  <si>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</si>
  <si>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</si>
  <si>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</si>
  <si>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</si>
  <si>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</si>
  <si>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</si>
  <si>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</si>
  <si>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</si>
  <si>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</si>
  <si>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</si>
  <si>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</si>
  <si>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</si>
  <si>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</si>
  <si>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</si>
  <si>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</si>
  <si>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</si>
  <si>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</si>
  <si>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</si>
  <si>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</si>
  <si>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</si>
  <si>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</si>
  <si>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</si>
  <si>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</si>
  <si>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</si>
  <si>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</si>
  <si>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</si>
  <si>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</si>
  <si>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</si>
  <si>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</si>
  <si>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</si>
  <si>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</si>
  <si>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</si>
  <si>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</si>
  <si>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</si>
  <si>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</si>
  <si>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</si>
  <si>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</si>
  <si>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</si>
  <si>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</si>
  <si>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</si>
  <si>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</si>
  <si>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</si>
  <si>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</si>
  <si>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</si>
  <si>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</si>
  <si>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</si>
  <si>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</si>
  <si>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</si>
  <si>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</si>
  <si>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</si>
  <si>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</si>
  <si>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</si>
  <si>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</si>
  <si>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</si>
  <si>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</si>
  <si>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</si>
  <si>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</si>
  <si>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</si>
  <si>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</si>
  <si>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</si>
  <si>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</si>
  <si>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</si>
  <si>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</si>
  <si>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</si>
  <si>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</si>
  <si>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</si>
  <si>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</si>
  <si>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</si>
  <si>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</si>
  <si>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</si>
  <si>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</si>
  <si>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</si>
  <si>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</si>
  <si>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</si>
  <si>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</si>
  <si>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</si>
  <si>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</si>
  <si>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</si>
  <si>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</si>
  <si>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</si>
  <si>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</si>
  <si>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</si>
  <si>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</si>
  <si>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</si>
  <si>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</si>
  <si>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</si>
  <si>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</si>
  <si>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</si>
  <si>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</si>
  <si>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</si>
  <si>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</si>
  <si>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</si>
  <si>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</si>
  <si>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</si>
  <si>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</si>
  <si>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</si>
  <si>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</si>
  <si>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</si>
  <si>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</si>
  <si>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</si>
  <si>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</si>
  <si>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</si>
  <si>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</si>
  <si>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</si>
  <si>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</si>
  <si>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</si>
  <si>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</si>
  <si>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</si>
  <si>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</si>
  <si>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</si>
  <si>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</si>
  <si>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</si>
  <si>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</si>
  <si>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</si>
  <si>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</si>
  <si>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</si>
  <si>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</si>
  <si>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</si>
  <si>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</si>
  <si>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</si>
  <si>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</si>
  <si>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</si>
  <si>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</si>
  <si>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</si>
  <si>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</si>
  <si>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</si>
  <si>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</si>
  <si>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</si>
  <si>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</si>
  <si>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</si>
  <si>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</si>
  <si>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</si>
  <si>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</si>
  <si>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</si>
  <si>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</si>
  <si>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</si>
  <si>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</si>
  <si>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</si>
  <si>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</si>
  <si>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</si>
  <si>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</si>
  <si>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</si>
  <si>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</si>
  <si>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</si>
  <si>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</si>
  <si>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</si>
  <si>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</si>
  <si>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</si>
  <si>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</si>
  <si>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</si>
  <si>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</si>
  <si>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</si>
  <si>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</si>
  <si>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</si>
  <si>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</si>
  <si>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</si>
  <si>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</si>
  <si>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</si>
  <si>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</si>
  <si>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</si>
  <si>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</si>
  <si>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</si>
  <si>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</si>
  <si>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</si>
  <si>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</si>
  <si>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</si>
  <si>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</si>
  <si>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</si>
  <si>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</si>
  <si>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</si>
  <si>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</si>
  <si>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</si>
  <si>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</si>
  <si>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</si>
  <si>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</si>
  <si>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</si>
  <si>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</si>
  <si>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</si>
  <si>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</si>
  <si>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</si>
  <si>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</si>
  <si>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</si>
  <si>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</si>
  <si>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</si>
  <si>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</si>
  <si>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</si>
  <si>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</si>
  <si>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</si>
  <si>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</si>
  <si>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</si>
  <si>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</si>
  <si>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</si>
  <si>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</si>
  <si>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</si>
  <si>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</si>
  <si>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</si>
  <si>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</si>
  <si>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</si>
  <si>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</si>
  <si>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</si>
  <si>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</si>
  <si>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</si>
  <si>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</si>
  <si>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</si>
  <si>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</si>
  <si>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</si>
  <si>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</si>
  <si>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</si>
  <si>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</si>
  <si>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</si>
  <si>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</si>
  <si>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</si>
  <si>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</si>
  <si>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</si>
  <si>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</si>
  <si>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</si>
  <si>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</si>
  <si>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</si>
  <si>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</si>
  <si>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</si>
  <si>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</si>
  <si>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</si>
  <si>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</si>
  <si>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</si>
  <si>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</si>
  <si>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</si>
  <si>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</si>
  <si>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</si>
  <si>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</si>
  <si>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</si>
  <si>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</si>
  <si>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</si>
  <si>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</si>
  <si>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</si>
  <si>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</si>
  <si>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</si>
  <si>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</si>
  <si>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</si>
  <si>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</si>
  <si>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</si>
  <si>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</si>
  <si>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</si>
  <si>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</si>
  <si>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</si>
  <si>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</si>
  <si>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</si>
  <si>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</si>
  <si>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</si>
  <si>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</si>
  <si>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</si>
  <si>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</si>
  <si>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</si>
  <si>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</si>
  <si>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</si>
  <si>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</si>
  <si>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</si>
  <si>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</si>
  <si>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</si>
  <si>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</si>
  <si>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</si>
  <si>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</si>
  <si>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</si>
  <si>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</si>
  <si>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</si>
  <si>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</si>
  <si>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</si>
  <si>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</si>
  <si>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</si>
  <si>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</si>
  <si>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</si>
  <si>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</si>
  <si>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</si>
  <si>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</si>
  <si>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</si>
  <si>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</si>
  <si>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</si>
  <si>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</si>
  <si>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</si>
  <si>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</si>
  <si>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</si>
  <si>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</si>
  <si>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</si>
  <si>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</si>
  <si>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</si>
  <si>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</si>
  <si>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</si>
  <si>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</si>
  <si>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</si>
  <si>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</si>
  <si>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</si>
  <si>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</si>
  <si>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</si>
  <si>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</si>
  <si>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</si>
  <si>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</si>
  <si>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</si>
  <si>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</si>
  <si>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</si>
  <si>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</si>
  <si>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</si>
  <si>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</si>
  <si>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</si>
  <si>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</si>
  <si>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</si>
  <si>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</si>
  <si>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</si>
  <si>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</si>
  <si>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</si>
  <si>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</si>
  <si>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</si>
  <si>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</si>
  <si>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</si>
  <si>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</si>
  <si>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</si>
  <si>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</si>
  <si>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</si>
  <si>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</si>
  <si>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</si>
  <si>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</si>
  <si>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</si>
  <si>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</si>
  <si>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</si>
  <si>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</si>
  <si>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</si>
  <si>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</si>
  <si>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</si>
  <si>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</si>
  <si>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</si>
  <si>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</si>
  <si>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</si>
  <si>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</si>
  <si>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</si>
  <si>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</si>
  <si>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</si>
  <si>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</si>
  <si>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</si>
  <si>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</si>
  <si>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</si>
  <si>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</si>
  <si>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</si>
  <si>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</si>
  <si>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</si>
  <si>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</si>
  <si>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</si>
  <si>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</si>
  <si>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</si>
  <si>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</si>
  <si>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</si>
  <si>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</si>
  <si>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</si>
  <si>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</si>
  <si>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</si>
  <si>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</si>
  <si>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</si>
  <si>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</si>
  <si>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</si>
  <si>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</si>
  <si>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</si>
  <si>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</si>
  <si>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</si>
  <si>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</si>
  <si>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</si>
  <si>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</si>
  <si>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</si>
  <si>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</si>
  <si>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</si>
  <si>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</si>
  <si>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</si>
  <si>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</si>
  <si>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</si>
  <si>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</si>
  <si>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</si>
  <si>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</si>
  <si>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</si>
  <si>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</si>
  <si>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</si>
  <si>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</si>
  <si>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</si>
  <si>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</si>
  <si>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</si>
  <si>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</si>
  <si>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</si>
  <si>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</si>
  <si>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</si>
  <si>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</si>
  <si>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</si>
  <si>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</si>
  <si>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</si>
  <si>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</si>
  <si>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</si>
  <si>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</si>
  <si>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</si>
  <si>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</si>
  <si>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</si>
  <si>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</si>
  <si>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</si>
  <si>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</si>
  <si>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</si>
  <si>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</si>
  <si>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</si>
  <si>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</si>
  <si>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</si>
  <si>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</si>
  <si>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</si>
  <si>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</si>
  <si>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</si>
  <si>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</si>
  <si>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</si>
  <si>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</si>
  <si>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</si>
  <si>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</si>
  <si>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</si>
  <si>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</si>
  <si>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</si>
  <si>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</si>
  <si>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</si>
  <si>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</si>
  <si>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</si>
  <si>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</si>
  <si>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</si>
  <si>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</si>
  <si>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</si>
  <si>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</si>
  <si>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</si>
  <si>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</si>
  <si>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</si>
  <si>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</si>
  <si>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</si>
  <si>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</si>
  <si>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</si>
  <si>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</si>
  <si>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</si>
  <si>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</si>
  <si>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</si>
  <si>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</si>
  <si>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</si>
  <si>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</si>
  <si>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</si>
  <si>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</si>
  <si>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</si>
  <si>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</si>
  <si>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</si>
  <si>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</si>
  <si>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</si>
  <si>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</si>
  <si>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</si>
  <si>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</si>
  <si>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</si>
  <si>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</si>
  <si>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</si>
  <si>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</si>
  <si>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</si>
  <si>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</si>
  <si>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</si>
  <si>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</si>
  <si>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</si>
  <si>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</si>
  <si>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</si>
  <si>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</si>
  <si>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</si>
  <si>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</si>
  <si>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</si>
  <si>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</si>
  <si>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</si>
  <si>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</si>
  <si>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</si>
  <si>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</si>
  <si>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</si>
  <si>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</si>
  <si>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</si>
  <si>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</si>
  <si>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</si>
  <si>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</si>
  <si>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</si>
  <si>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</si>
  <si>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</si>
  <si>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</si>
  <si>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</si>
  <si>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</si>
  <si>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</si>
  <si>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</si>
  <si>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</si>
  <si>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</si>
  <si>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</si>
  <si>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</si>
  <si>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</si>
  <si>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</si>
  <si>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</si>
  <si>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</si>
  <si>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</si>
  <si>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</si>
  <si>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</si>
  <si>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</si>
  <si>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</si>
  <si>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</si>
  <si>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</si>
  <si>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</si>
  <si>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</si>
  <si>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</si>
  <si>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</si>
  <si>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</si>
  <si>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</si>
  <si>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</si>
  <si>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</si>
  <si>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</si>
  <si>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</si>
  <si>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</si>
  <si>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</si>
  <si>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</si>
  <si>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</si>
  <si>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</si>
  <si>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</si>
  <si>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</si>
  <si>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</si>
  <si>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</si>
  <si>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</si>
  <si>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</si>
  <si>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</si>
  <si>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</si>
  <si>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</si>
  <si>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</si>
  <si>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</si>
  <si>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</si>
  <si>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</si>
  <si>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</si>
  <si>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</si>
  <si>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</si>
  <si>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</si>
  <si>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</si>
  <si>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</si>
  <si>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</si>
  <si>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</si>
  <si>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</si>
  <si>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</si>
  <si>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</si>
  <si>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</si>
  <si>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</si>
  <si>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</si>
  <si>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</si>
  <si>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</si>
  <si>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</si>
  <si>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</si>
  <si>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</si>
  <si>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</si>
  <si>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</si>
  <si>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</si>
  <si>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</si>
  <si>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</si>
  <si>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</si>
  <si>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</si>
  <si>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</si>
  <si>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</si>
  <si>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</si>
  <si>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</si>
  <si>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</si>
  <si>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</si>
  <si>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</si>
  <si>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</si>
  <si>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</si>
  <si>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</si>
  <si>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</si>
  <si>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</si>
  <si>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</si>
  <si>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</si>
  <si>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</si>
  <si>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</si>
  <si>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</si>
  <si>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</si>
  <si>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</si>
  <si>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</si>
  <si>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</si>
  <si>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</si>
  <si>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</si>
  <si>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</si>
  <si>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</si>
  <si>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</si>
  <si>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</si>
  <si>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</si>
  <si>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</si>
  <si>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</si>
  <si>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</si>
  <si>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</si>
  <si>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</si>
  <si>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</si>
  <si>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</si>
  <si>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</si>
  <si>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</si>
  <si>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</si>
  <si>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</si>
  <si>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</si>
  <si>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</si>
  <si>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</si>
  <si>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</si>
  <si>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</si>
  <si>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</si>
  <si>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</si>
  <si>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</si>
  <si>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</si>
  <si>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</si>
  <si>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</si>
  <si>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</si>
  <si>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</si>
  <si>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</si>
  <si>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</si>
  <si>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</si>
  <si>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</si>
  <si>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</si>
  <si>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</si>
  <si>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</si>
  <si>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</si>
  <si>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</si>
  <si>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</si>
  <si>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</si>
  <si>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</si>
  <si>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</si>
  <si>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</si>
  <si>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</si>
  <si>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</si>
  <si>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</si>
  <si>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</si>
  <si>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</si>
  <si>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</si>
  <si>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</si>
  <si>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</si>
  <si>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</si>
  <si>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</si>
  <si>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</si>
  <si>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</si>
  <si>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</si>
  <si>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</si>
  <si>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</si>
  <si>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</si>
  <si>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</si>
  <si>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</si>
  <si>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</si>
  <si>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</si>
  <si>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</si>
  <si>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</si>
  <si>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</si>
  <si>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</si>
  <si>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</si>
  <si>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</si>
  <si>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</si>
  <si>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</si>
  <si>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</si>
  <si>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</si>
  <si>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</si>
  <si>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</si>
  <si>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</si>
  <si>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</si>
  <si>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</si>
  <si>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</si>
  <si>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</si>
  <si>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</si>
  <si>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</si>
  <si>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</si>
  <si>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</si>
  <si>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</si>
  <si>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</si>
  <si>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</si>
  <si>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</si>
  <si>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</si>
  <si>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</si>
  <si>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</si>
  <si>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</si>
  <si>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</si>
  <si>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</si>
  <si>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</si>
  <si>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</si>
  <si>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</si>
  <si>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</si>
  <si>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</si>
  <si>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</si>
  <si>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</si>
  <si>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</si>
  <si>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</si>
  <si>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</si>
  <si>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</si>
  <si>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</si>
  <si>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</si>
  <si>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</si>
  <si>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</si>
  <si>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</si>
  <si>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</si>
  <si>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</si>
  <si>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</si>
  <si>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</si>
  <si>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</si>
  <si>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</si>
  <si>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</si>
  <si>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</si>
  <si>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</si>
  <si>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</si>
  <si>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</si>
  <si>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</si>
  <si>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</si>
  <si>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</si>
  <si>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</si>
  <si>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</si>
  <si>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</si>
  <si>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</si>
  <si>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</si>
  <si>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</si>
  <si>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</si>
  <si>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</si>
  <si>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</si>
  <si>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</si>
  <si>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</si>
  <si>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</si>
  <si>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</si>
  <si>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</si>
  <si>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</si>
  <si>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</si>
  <si>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</si>
  <si>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</si>
  <si>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</si>
  <si>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</si>
  <si>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</si>
  <si>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</si>
  <si>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</si>
  <si>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</si>
  <si>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</si>
  <si>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</si>
  <si>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</si>
  <si>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</si>
  <si>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</si>
  <si>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</si>
  <si>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</si>
  <si>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</si>
  <si>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</si>
  <si>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</si>
  <si>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</si>
  <si>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</si>
  <si>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</si>
  <si>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</si>
  <si>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</si>
  <si>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</si>
  <si>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</si>
  <si>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</si>
  <si>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</si>
  <si>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</si>
  <si>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</si>
  <si>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</si>
  <si>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</si>
  <si>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</si>
  <si>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</si>
  <si>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</si>
  <si>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</si>
  <si>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</si>
  <si>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</si>
  <si>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</si>
  <si>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</si>
  <si>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</si>
  <si>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</si>
  <si>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</si>
  <si>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</si>
  <si>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</si>
  <si>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</si>
  <si>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</si>
  <si>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</si>
  <si>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</si>
  <si>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</si>
  <si>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</si>
  <si>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</si>
  <si>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</si>
  <si>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</si>
  <si>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</si>
  <si>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</si>
  <si>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</si>
  <si>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</si>
  <si>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</si>
  <si>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</si>
  <si>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</si>
  <si>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</si>
  <si>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</si>
  <si>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</si>
  <si>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</si>
  <si>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</si>
  <si>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</si>
  <si>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</si>
  <si>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</si>
  <si>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</si>
  <si>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</si>
  <si>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</si>
  <si>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</si>
  <si>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</si>
  <si>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</si>
  <si>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</si>
  <si>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</si>
  <si>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</si>
  <si>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</si>
  <si>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</si>
  <si>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</si>
  <si>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</si>
  <si>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</si>
  <si>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</si>
  <si>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</si>
  <si>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</si>
  <si>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</si>
  <si>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</si>
  <si>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</si>
  <si>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</si>
  <si>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</si>
  <si>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</si>
  <si>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</si>
  <si>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</si>
  <si>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</si>
  <si>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</si>
  <si>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</si>
  <si>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</si>
  <si>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</si>
  <si>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</si>
  <si>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</si>
  <si>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</si>
  <si>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</si>
  <si>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</si>
  <si>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</si>
  <si>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</si>
  <si>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</si>
  <si>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</si>
  <si>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</si>
  <si>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</si>
  <si>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</si>
  <si>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</si>
  <si>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</si>
  <si>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</si>
  <si>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</si>
  <si>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</si>
  <si>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</si>
  <si>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</si>
  <si>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</si>
  <si>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</si>
  <si>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</si>
  <si>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</si>
  <si>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</si>
  <si>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</si>
  <si>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</si>
  <si>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</si>
  <si>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</si>
  <si>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</si>
  <si>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</si>
  <si>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</si>
  <si>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</si>
  <si>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</si>
  <si>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</si>
  <si>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</si>
  <si>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</si>
  <si>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</si>
  <si>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</si>
  <si>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</si>
  <si>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</si>
  <si>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</si>
  <si>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</si>
  <si>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</si>
  <si>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</si>
  <si>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</si>
  <si>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</si>
  <si>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</si>
  <si>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</si>
  <si>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</si>
  <si>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</si>
  <si>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</si>
  <si>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</si>
  <si>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</si>
  <si>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</si>
  <si>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</si>
  <si>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</si>
  <si>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</si>
  <si>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</si>
  <si>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</si>
  <si>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</si>
  <si>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</si>
  <si>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</si>
  <si>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</si>
  <si>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</si>
  <si>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</si>
  <si>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</si>
  <si>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</si>
  <si>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</si>
  <si>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</si>
  <si>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</si>
  <si>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</si>
  <si>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</si>
  <si>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</si>
  <si>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</si>
  <si>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</si>
  <si>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</si>
  <si>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</si>
  <si>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</si>
  <si>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</si>
  <si>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</si>
  <si>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</si>
  <si>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</si>
  <si>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</si>
  <si>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</si>
  <si>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</si>
  <si>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</si>
  <si>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</si>
  <si>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</si>
  <si>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</si>
  <si>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</si>
  <si>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</si>
  <si>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</si>
  <si>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</si>
  <si>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</si>
  <si>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</si>
  <si>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</si>
  <si>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</si>
  <si>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</si>
  <si>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</si>
  <si>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</si>
  <si>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</si>
  <si>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</si>
  <si>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</si>
  <si>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</si>
  <si>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</si>
  <si>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</si>
  <si>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</si>
  <si>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</si>
  <si>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</si>
  <si>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</si>
  <si>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</si>
  <si>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</si>
  <si>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</si>
  <si>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</si>
  <si>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</si>
  <si>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</si>
  <si>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</si>
  <si>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</si>
  <si>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</si>
  <si>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</si>
  <si>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</si>
  <si>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</si>
  <si>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</si>
  <si>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</si>
  <si>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</si>
  <si>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</si>
  <si>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</si>
  <si>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</si>
  <si>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</si>
  <si>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</si>
  <si>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</si>
  <si>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</si>
  <si>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</si>
  <si>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</si>
  <si>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</si>
  <si>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</si>
  <si>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</si>
  <si>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</si>
  <si>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</si>
  <si>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</si>
  <si>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</si>
  <si>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</si>
  <si>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</si>
  <si>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</si>
  <si>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</si>
  <si>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</si>
  <si>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</si>
  <si>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</si>
  <si>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</si>
  <si>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</si>
  <si>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</si>
  <si>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</si>
  <si>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</si>
  <si>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</si>
  <si>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</si>
  <si>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</si>
  <si>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</si>
  <si>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</si>
  <si>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</si>
  <si>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</si>
  <si>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</si>
  <si>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</si>
  <si>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</si>
  <si>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</si>
  <si>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</si>
  <si>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</si>
  <si>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</si>
  <si>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</si>
  <si>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</si>
  <si>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</si>
  <si>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</si>
  <si>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</si>
  <si>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</si>
  <si>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</si>
  <si>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</si>
  <si>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</si>
  <si>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</si>
  <si>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</si>
  <si>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</si>
  <si>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</si>
  <si>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</si>
  <si>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</si>
  <si>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</si>
  <si>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</si>
  <si>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</si>
  <si>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</si>
  <si>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</si>
  <si>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</si>
  <si>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</si>
  <si>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</si>
  <si>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</si>
  <si>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</si>
  <si>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</si>
  <si>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</si>
  <si>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</si>
  <si>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</si>
  <si>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</si>
  <si>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</si>
  <si>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</si>
  <si>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</si>
  <si>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</si>
  <si>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</si>
  <si>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</si>
  <si>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</si>
  <si>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</si>
  <si>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</si>
  <si>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</si>
  <si>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</si>
  <si>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</si>
  <si>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</si>
  <si>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</si>
  <si>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</si>
  <si>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</si>
  <si>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</si>
  <si>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</si>
  <si>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</si>
  <si>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</si>
  <si>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</si>
  <si>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</si>
  <si>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</si>
  <si>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</si>
  <si>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</si>
  <si>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</si>
  <si>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</si>
  <si>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</si>
  <si>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</si>
  <si>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</si>
  <si>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</si>
  <si>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</si>
  <si>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</si>
  <si>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</si>
  <si>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</si>
  <si>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</si>
  <si>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</si>
  <si>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</si>
  <si>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</si>
  <si>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</si>
  <si>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</si>
  <si>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</si>
  <si>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</si>
  <si>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</si>
  <si>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</si>
  <si>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</si>
  <si>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</si>
  <si>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</si>
  <si>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</si>
  <si>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</si>
  <si>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</si>
  <si>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</si>
  <si>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</si>
  <si>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</si>
  <si>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</si>
  <si>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</si>
  <si>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</si>
  <si>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</si>
  <si>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</si>
  <si>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</si>
  <si>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</si>
  <si>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</si>
  <si>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</si>
  <si>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</si>
  <si>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</si>
  <si>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</si>
  <si>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</si>
  <si>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</si>
  <si>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</si>
  <si>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</si>
  <si>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</si>
  <si>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</si>
  <si>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</si>
  <si>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</si>
  <si>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</si>
  <si>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</si>
  <si>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</si>
  <si>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</si>
  <si>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</si>
  <si>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</si>
  <si>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</si>
  <si>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</si>
  <si>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</si>
  <si>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</si>
  <si>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</si>
  <si>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</si>
  <si>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</si>
  <si>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</si>
  <si>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</si>
  <si>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</si>
  <si>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</si>
  <si>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</si>
  <si>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</si>
  <si>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</si>
  <si>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</si>
  <si>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</si>
  <si>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</si>
  <si>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</si>
  <si>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</si>
  <si>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</si>
  <si>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</si>
  <si>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</si>
  <si>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</si>
  <si>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</si>
  <si>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</si>
  <si>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</si>
  <si>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</si>
  <si>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</si>
  <si>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</si>
  <si>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</si>
  <si>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</si>
  <si>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</si>
  <si>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</si>
  <si>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</si>
  <si>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</si>
  <si>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</si>
  <si>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</si>
  <si>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</si>
  <si>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</si>
  <si>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</si>
  <si>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</si>
  <si>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</si>
  <si>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</si>
  <si>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</si>
  <si>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</si>
  <si>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</si>
  <si>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</si>
  <si>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</si>
  <si>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</si>
  <si>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</si>
  <si>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</si>
  <si>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</si>
  <si>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</si>
  <si>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</si>
  <si>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</si>
  <si>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</si>
  <si>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</si>
  <si>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</si>
  <si>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</si>
  <si>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</si>
  <si>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</si>
  <si>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</si>
  <si>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</si>
  <si>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</si>
  <si>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</si>
  <si>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</si>
  <si>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</si>
  <si>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</si>
  <si>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</si>
  <si>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</si>
  <si>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</si>
  <si>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</si>
  <si>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</si>
  <si>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</si>
  <si>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</si>
  <si>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</si>
  <si>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</si>
  <si>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</si>
  <si>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</si>
  <si>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</si>
  <si>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</si>
  <si>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</si>
  <si>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</si>
  <si>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</si>
  <si>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</si>
  <si>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</si>
  <si>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</si>
  <si>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</si>
  <si>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</si>
  <si>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</si>
  <si>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</si>
  <si>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</si>
  <si>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</si>
  <si>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</si>
  <si>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</si>
  <si>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</si>
  <si>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</si>
  <si>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</si>
  <si>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</si>
  <si>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</si>
  <si>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</si>
  <si>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</si>
  <si>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</si>
  <si>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</si>
  <si>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</si>
  <si>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</si>
  <si>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</si>
  <si>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</si>
  <si>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</si>
  <si>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</si>
  <si>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</si>
  <si>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</si>
  <si>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</si>
  <si>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</si>
  <si>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</si>
  <si>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</si>
  <si>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</si>
  <si>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</si>
  <si>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</si>
  <si>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</si>
  <si>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</si>
  <si>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</si>
  <si>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</si>
  <si>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</si>
  <si>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</si>
  <si>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</si>
  <si>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</si>
  <si>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</si>
  <si>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</si>
  <si>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</si>
  <si>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</si>
  <si>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</si>
  <si>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</si>
  <si>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</si>
  <si>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</si>
  <si>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</si>
  <si>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</si>
  <si>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</si>
  <si>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</si>
  <si>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</si>
  <si>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</si>
  <si>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</si>
  <si>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</si>
  <si>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</si>
  <si>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</si>
  <si>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</si>
  <si>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</si>
  <si>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</si>
  <si>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</si>
  <si>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</si>
  <si>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</si>
  <si>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</si>
  <si>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</si>
  <si>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</si>
  <si>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</si>
  <si>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</si>
  <si>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</si>
  <si>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</si>
  <si>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</si>
  <si>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</si>
  <si>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</si>
  <si>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</si>
  <si>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</si>
  <si>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</si>
  <si>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</si>
  <si>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</si>
  <si>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</si>
  <si>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</si>
  <si>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</si>
  <si>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</si>
  <si>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</si>
  <si>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</si>
  <si>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</si>
  <si>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</si>
  <si>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</si>
  <si>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</si>
  <si>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</si>
  <si>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</si>
  <si>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</si>
  <si>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</si>
  <si>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</si>
  <si>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</si>
  <si>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</si>
  <si>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</si>
  <si>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</si>
  <si>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</si>
  <si>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</si>
  <si>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</si>
  <si>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</si>
  <si>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</si>
  <si>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</si>
  <si>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</si>
  <si>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</si>
  <si>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</si>
  <si>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</si>
  <si>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</si>
  <si>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</si>
  <si>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</si>
  <si>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</si>
  <si>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</si>
  <si>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</si>
  <si>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</si>
  <si>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</si>
  <si>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</si>
  <si>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</si>
  <si>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</si>
  <si>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</si>
  <si>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</si>
  <si>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</si>
  <si>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</si>
  <si>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</si>
  <si>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</si>
  <si>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</si>
  <si>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</si>
  <si>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</si>
  <si>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</si>
  <si>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</si>
  <si>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</si>
  <si>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</si>
  <si>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</si>
  <si>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</si>
  <si>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</si>
  <si>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</si>
  <si>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</si>
  <si>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</si>
  <si>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</si>
  <si>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</si>
  <si>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</si>
  <si>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</si>
  <si>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</si>
  <si>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</si>
  <si>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</si>
  <si>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</si>
  <si>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</si>
  <si>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</si>
  <si>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</si>
  <si>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</si>
  <si>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</si>
  <si>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</si>
  <si>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</si>
  <si>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</si>
  <si>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</si>
  <si>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</si>
  <si>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</si>
  <si>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</si>
  <si>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</si>
  <si>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</si>
  <si>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</si>
  <si>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</si>
  <si>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</si>
  <si>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</si>
  <si>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</si>
  <si>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</si>
  <si>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</si>
  <si>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</si>
  <si>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</si>
  <si>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</si>
  <si>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</si>
  <si>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</si>
  <si>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</si>
  <si>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</si>
  <si>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</si>
  <si>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</si>
  <si>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</si>
  <si>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</si>
  <si>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</si>
  <si>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</si>
  <si>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</si>
  <si>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</si>
  <si>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</si>
  <si>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</si>
  <si>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</si>
  <si>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</si>
  <si>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</si>
  <si>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</si>
  <si>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</si>
  <si>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</si>
  <si>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</si>
  <si>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</si>
  <si>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</si>
  <si>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</si>
  <si>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</si>
  <si>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</si>
  <si>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</si>
  <si>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</si>
  <si>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</si>
  <si>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</si>
  <si>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</si>
  <si>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</si>
  <si>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</si>
  <si>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</si>
  <si>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</si>
  <si>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</si>
  <si>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</si>
  <si>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</si>
  <si>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</si>
  <si>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</si>
  <si>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</si>
  <si>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</si>
  <si>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</si>
  <si>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</si>
  <si>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</si>
  <si>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</si>
  <si>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</si>
  <si>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</si>
  <si>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</si>
  <si>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</si>
  <si>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</si>
  <si>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</si>
  <si>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</si>
  <si>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</si>
  <si>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</si>
  <si>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</si>
  <si>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</si>
  <si>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</si>
  <si>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</si>
  <si>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</si>
  <si>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</si>
  <si>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</si>
  <si>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</si>
  <si>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</si>
  <si>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</si>
  <si>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</si>
  <si>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</si>
  <si>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</si>
  <si>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</si>
  <si>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</si>
  <si>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</si>
  <si>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</si>
  <si>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</si>
  <si>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</si>
  <si>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</si>
  <si>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</si>
  <si>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</si>
  <si>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</si>
  <si>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</si>
  <si>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</si>
  <si>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</si>
  <si>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</si>
  <si>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</si>
  <si>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</si>
  <si>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</si>
  <si>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</si>
  <si>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</si>
  <si>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</si>
  <si>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</si>
  <si>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</si>
  <si>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</si>
  <si>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</si>
  <si>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</si>
  <si>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</si>
  <si>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</si>
  <si>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</si>
  <si>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</si>
  <si>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</si>
  <si>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</si>
  <si>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</si>
  <si>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</si>
  <si>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</si>
  <si>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</si>
  <si>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</si>
  <si>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</si>
  <si>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</si>
  <si>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</si>
  <si>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</si>
  <si>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</si>
  <si>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</si>
  <si>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</si>
  <si>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</si>
  <si>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</si>
  <si>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</si>
  <si>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</si>
  <si>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</si>
  <si>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</si>
  <si>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</si>
  <si>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</si>
  <si>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</si>
  <si>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</si>
  <si>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</si>
  <si>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</si>
  <si>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</si>
  <si>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</si>
  <si>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</si>
  <si>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</si>
  <si>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</si>
  <si>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</si>
  <si>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</si>
  <si>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</si>
  <si>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</si>
  <si>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</si>
  <si>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</si>
  <si>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</si>
  <si>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</si>
  <si>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</si>
  <si>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</si>
  <si>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</si>
  <si>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</si>
  <si>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</si>
  <si>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</si>
  <si>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</si>
  <si>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</si>
  <si>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</si>
  <si>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</si>
  <si>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</si>
  <si>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</si>
  <si>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</si>
  <si>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</si>
  <si>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</si>
  <si>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</si>
  <si>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</si>
  <si>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</si>
  <si>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</si>
  <si>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</si>
  <si>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</si>
  <si>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</si>
  <si>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</si>
  <si>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</si>
  <si>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</si>
  <si>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</si>
  <si>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</si>
  <si>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</si>
  <si>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</si>
  <si>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</si>
  <si>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</si>
  <si>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</si>
  <si>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</si>
  <si>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</si>
  <si>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</si>
  <si>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</si>
  <si>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</si>
  <si>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</si>
  <si>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</si>
  <si>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</si>
  <si>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</si>
  <si>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</si>
  <si>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</si>
  <si>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</si>
  <si>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</si>
  <si>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</si>
  <si>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</si>
  <si>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</si>
  <si>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</si>
  <si>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</si>
  <si>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</si>
  <si>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</si>
  <si>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</si>
  <si>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</si>
  <si>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</si>
  <si>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</si>
  <si>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</si>
  <si>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</si>
  <si>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</si>
  <si>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</si>
  <si>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</si>
  <si>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</si>
  <si>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</si>
  <si>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</si>
  <si>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</si>
  <si>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</si>
  <si>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</si>
  <si>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</si>
  <si>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</si>
  <si>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</si>
  <si>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</si>
  <si>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</si>
  <si>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</si>
  <si>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</si>
  <si>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</si>
  <si>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</si>
  <si>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</si>
  <si>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</si>
  <si>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</si>
  <si>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</si>
  <si>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</si>
  <si>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</si>
  <si>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</si>
  <si>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</si>
  <si>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</si>
  <si>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</si>
  <si>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</si>
  <si>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</si>
  <si>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</si>
  <si>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</si>
  <si>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</si>
  <si>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</si>
  <si>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</si>
  <si>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</si>
  <si>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</si>
  <si>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</si>
  <si>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</si>
  <si>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</si>
  <si>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</si>
  <si>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</si>
  <si>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</si>
  <si>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</si>
  <si>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</si>
  <si>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</si>
  <si>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</si>
  <si>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</si>
  <si>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</si>
  <si>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</si>
  <si>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</si>
  <si>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</si>
  <si>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</si>
  <si>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</si>
  <si>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</si>
  <si>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</si>
  <si>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</si>
  <si>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</si>
  <si>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</si>
  <si>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</si>
  <si>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</si>
  <si>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</si>
  <si>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</si>
  <si>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</si>
  <si>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</si>
  <si>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</si>
  <si>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</si>
  <si>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</si>
  <si>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</si>
  <si>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</si>
  <si>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</si>
  <si>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</si>
  <si>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</si>
  <si>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</si>
  <si>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</si>
  <si>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</si>
  <si>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</si>
  <si>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</si>
  <si>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</si>
  <si>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</si>
  <si>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</si>
  <si>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</si>
  <si>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</si>
  <si>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</si>
  <si>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</si>
  <si>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</si>
  <si>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</si>
  <si>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</si>
  <si>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</si>
  <si>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</si>
  <si>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</si>
  <si>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</si>
  <si>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</si>
  <si>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</si>
  <si>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</si>
  <si>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</si>
  <si>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</si>
  <si>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</si>
  <si>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</si>
  <si>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</si>
  <si>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</si>
  <si>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</si>
  <si>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</si>
  <si>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</si>
  <si>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</si>
  <si>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</si>
  <si>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</si>
  <si>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</si>
  <si>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</si>
  <si>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</si>
  <si>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</si>
  <si>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</si>
  <si>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</si>
  <si>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</si>
  <si>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</si>
  <si>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</si>
  <si>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</si>
  <si>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</si>
  <si>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</si>
  <si>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</si>
  <si>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</si>
  <si>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</si>
  <si>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</si>
  <si>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</si>
  <si>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</si>
  <si>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</si>
  <si>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</si>
  <si>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</si>
  <si>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</si>
  <si>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</si>
  <si>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</si>
  <si>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</si>
  <si>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</si>
  <si>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</si>
  <si>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</si>
  <si>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</si>
  <si>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</si>
  <si>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</si>
  <si>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</si>
  <si>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</si>
  <si>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</si>
  <si>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</si>
  <si>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</si>
  <si>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</si>
  <si>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</si>
  <si>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</si>
  <si>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</si>
  <si>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</si>
  <si>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</si>
  <si>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</si>
  <si>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</si>
  <si>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</si>
  <si>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</si>
  <si>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</si>
  <si>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</si>
  <si>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</si>
  <si>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</si>
  <si>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</si>
  <si>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</si>
  <si>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</si>
  <si>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</si>
  <si>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</si>
  <si>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</si>
  <si>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</si>
  <si>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</si>
  <si>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</si>
  <si>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</si>
  <si>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</si>
  <si>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</si>
  <si>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</si>
  <si>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</si>
  <si>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</si>
  <si>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</si>
  <si>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</si>
  <si>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</si>
  <si>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</si>
  <si>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</si>
  <si>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</si>
  <si>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</si>
  <si>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</si>
  <si>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</si>
  <si>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</si>
  <si>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</si>
  <si>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</si>
  <si>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</si>
  <si>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</si>
  <si>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</si>
  <si>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</si>
  <si>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</si>
  <si>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</si>
  <si>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</si>
  <si>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</si>
  <si>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</si>
  <si>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</si>
  <si>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</si>
  <si>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</si>
  <si>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</si>
  <si>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</si>
  <si>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</si>
  <si>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</si>
  <si>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</si>
  <si>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</si>
  <si>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</si>
  <si>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</si>
  <si>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</si>
  <si>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</si>
  <si>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</si>
  <si>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</si>
  <si>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</si>
  <si>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</si>
  <si>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</si>
  <si>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</si>
  <si>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</si>
  <si>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</si>
  <si>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</si>
  <si>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</si>
  <si>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</si>
  <si>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</si>
  <si>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</si>
  <si>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</si>
  <si>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</si>
  <si>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</si>
  <si>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</si>
  <si>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</si>
  <si>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</si>
  <si>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</si>
  <si>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</si>
  <si>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</si>
  <si>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</si>
  <si>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</si>
  <si>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</si>
  <si>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</si>
  <si>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</si>
  <si>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</si>
  <si>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</si>
  <si>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</si>
  <si>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</si>
  <si>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</si>
  <si>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</si>
  <si>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</si>
  <si>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</si>
  <si>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</si>
  <si>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</si>
  <si>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</si>
  <si>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</si>
  <si>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</si>
  <si>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</si>
  <si>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</si>
  <si>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</si>
  <si>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</si>
  <si>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</si>
  <si>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</si>
  <si>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</si>
  <si>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</si>
  <si>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</si>
  <si>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</si>
  <si>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</si>
  <si>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</si>
  <si>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</si>
  <si>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</si>
  <si>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</si>
  <si>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</si>
  <si>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</si>
  <si>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</si>
  <si>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</si>
  <si>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</si>
  <si>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</si>
  <si>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</si>
  <si>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</si>
  <si>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</si>
  <si>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</si>
  <si>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</si>
  <si>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</si>
  <si>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</si>
  <si>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</si>
  <si>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</si>
  <si>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</si>
  <si>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</si>
  <si>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</si>
  <si>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</si>
  <si>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</si>
  <si>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</si>
  <si>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</si>
  <si>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</si>
  <si>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</si>
  <si>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</si>
  <si>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</si>
  <si>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</si>
  <si>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</si>
  <si>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</si>
  <si>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</si>
  <si>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</si>
  <si>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</si>
  <si>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</si>
  <si>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</si>
  <si>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</si>
  <si>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</si>
  <si>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</si>
  <si>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</si>
  <si>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</si>
  <si>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</si>
  <si>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</si>
  <si>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</si>
  <si>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</si>
  <si>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</si>
  <si>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</si>
  <si>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</si>
  <si>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</si>
  <si>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</si>
  <si>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</si>
  <si>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</si>
  <si>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</si>
  <si>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</si>
  <si>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</si>
  <si>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</si>
  <si>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</si>
  <si>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</si>
  <si>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</si>
  <si>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</si>
  <si>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</si>
  <si>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</si>
  <si>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</si>
  <si>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</si>
  <si>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</si>
  <si>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</si>
  <si>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</si>
  <si>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</si>
  <si>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</si>
  <si>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</si>
  <si>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</si>
  <si>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</si>
  <si>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</si>
  <si>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</si>
  <si>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</si>
  <si>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</si>
  <si>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</si>
  <si>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</si>
  <si>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</si>
  <si>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</si>
  <si>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</si>
  <si>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</si>
  <si>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</si>
  <si>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</si>
  <si>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</si>
  <si>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</si>
  <si>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</si>
  <si>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</si>
  <si>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</si>
  <si>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</si>
  <si>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</si>
  <si>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</si>
  <si>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</si>
  <si>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</si>
  <si>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</si>
  <si>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</si>
  <si>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</si>
  <si>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</si>
  <si>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</si>
  <si>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</si>
  <si>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</si>
  <si>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</si>
  <si>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</si>
  <si>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</si>
  <si>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</si>
  <si>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</si>
  <si>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</si>
  <si>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</si>
  <si>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</si>
  <si>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</si>
  <si>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</si>
  <si>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</si>
  <si>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</si>
  <si>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</si>
  <si>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</si>
  <si>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</si>
  <si>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</si>
  <si>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</si>
  <si>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</si>
  <si>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</si>
  <si>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</si>
  <si>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</si>
  <si>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</si>
  <si>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</si>
  <si>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</si>
  <si>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</si>
  <si>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</si>
  <si>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</si>
  <si>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</si>
  <si>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</si>
  <si>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</si>
  <si>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</si>
  <si>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</si>
  <si>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</si>
  <si>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</si>
  <si>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</si>
  <si>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</si>
  <si>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</si>
  <si>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</si>
  <si>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</si>
  <si>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</si>
  <si>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</si>
  <si>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</si>
  <si>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</si>
  <si>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</si>
  <si>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</si>
  <si>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</si>
  <si>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</si>
  <si>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</si>
  <si>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</si>
  <si>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</si>
  <si>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</si>
  <si>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</si>
  <si>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</si>
  <si>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</si>
  <si>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</si>
  <si>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</si>
  <si>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</si>
  <si>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</si>
  <si>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</si>
  <si>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</si>
  <si>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</si>
  <si>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</si>
  <si>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</si>
  <si>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</si>
  <si>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</si>
  <si>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</si>
  <si>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</si>
  <si>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</si>
  <si>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</si>
  <si>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</si>
  <si>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</si>
  <si>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</si>
  <si>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</si>
  <si>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</si>
  <si>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</si>
  <si>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</si>
  <si>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</si>
  <si>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</si>
  <si>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</si>
  <si>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</si>
  <si>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</si>
  <si>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</si>
  <si>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</si>
  <si>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</si>
  <si>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</si>
  <si>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</si>
  <si>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</si>
  <si>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</si>
  <si>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</si>
  <si>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</si>
  <si>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</si>
  <si>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</si>
  <si>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</si>
  <si>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</si>
  <si>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</si>
  <si>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</si>
  <si>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</si>
  <si>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</si>
  <si>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</si>
  <si>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</si>
  <si>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</si>
  <si>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</si>
  <si>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</si>
  <si>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</si>
  <si>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</si>
  <si>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</si>
  <si>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</si>
  <si>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</si>
  <si>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</si>
  <si>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</si>
  <si>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</si>
  <si>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</si>
  <si>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</si>
  <si>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</si>
  <si>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</si>
  <si>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</si>
  <si>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</si>
  <si>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</si>
  <si>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</si>
  <si>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</si>
  <si>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</si>
  <si>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</si>
  <si>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</si>
  <si>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</si>
  <si>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</si>
  <si>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</si>
  <si>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</si>
  <si>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</si>
  <si>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</si>
  <si>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</si>
  <si>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</si>
  <si>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</si>
  <si>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</si>
  <si>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</si>
  <si>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</si>
  <si>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</si>
  <si>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</si>
  <si>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</si>
  <si>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</si>
  <si>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</si>
  <si>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</si>
  <si>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</si>
  <si>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</si>
  <si>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</si>
  <si>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</si>
  <si>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</si>
  <si>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</si>
  <si>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</si>
  <si>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</si>
  <si>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</si>
  <si>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</si>
  <si>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</si>
  <si>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</si>
  <si>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</si>
  <si>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</si>
  <si>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</si>
  <si>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</si>
  <si>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</si>
  <si>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</si>
  <si>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</si>
  <si>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</si>
  <si>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</si>
  <si>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</si>
  <si>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</si>
  <si>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</si>
  <si>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</si>
  <si>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</si>
  <si>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</si>
  <si>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</si>
  <si>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</si>
  <si>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</si>
  <si>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</si>
  <si>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</si>
  <si>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</si>
  <si>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</si>
  <si>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</si>
  <si>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</si>
  <si>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</si>
  <si>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</si>
  <si>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</si>
  <si>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</si>
  <si>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</si>
  <si>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</si>
  <si>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</si>
  <si>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</si>
  <si>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</si>
  <si>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</si>
  <si>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</si>
  <si>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</si>
  <si>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</si>
  <si>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</si>
  <si>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</si>
  <si>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</si>
  <si>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</si>
  <si>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</si>
  <si>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</si>
  <si>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</si>
  <si>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</si>
  <si>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</si>
  <si>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</si>
  <si>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</si>
  <si>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</si>
  <si>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</si>
  <si>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</si>
  <si>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</si>
  <si>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</si>
  <si>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</si>
  <si>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</si>
  <si>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</si>
  <si>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</si>
  <si>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</si>
  <si>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</si>
  <si>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</si>
  <si>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</si>
  <si>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</si>
  <si>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</si>
  <si>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</si>
  <si>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</si>
  <si>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</si>
  <si>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</si>
  <si>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</si>
  <si>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</si>
  <si>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</si>
  <si>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</si>
  <si>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</si>
  <si>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</si>
  <si>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</si>
  <si>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</si>
  <si>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</si>
  <si>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</si>
  <si>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</si>
  <si>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</si>
  <si>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</si>
  <si>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</si>
  <si>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</si>
  <si>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</si>
  <si>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</si>
  <si>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</si>
  <si>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</si>
  <si>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</si>
  <si>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</si>
  <si>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</si>
  <si>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</si>
  <si>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</si>
  <si>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</si>
  <si>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</si>
  <si>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</si>
  <si>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</si>
  <si>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</si>
  <si>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</si>
  <si>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</si>
  <si>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</si>
  <si>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</si>
  <si>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</si>
  <si>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</si>
  <si>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</si>
  <si>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</si>
  <si>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</si>
  <si>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</si>
  <si>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</si>
  <si>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</si>
  <si>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</si>
  <si>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</si>
  <si>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</si>
  <si>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</si>
  <si>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</si>
  <si>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</si>
  <si>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</si>
  <si>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</si>
  <si>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</si>
  <si>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</si>
  <si>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</si>
  <si>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</si>
  <si>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</si>
  <si>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</si>
  <si>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</si>
  <si>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</si>
  <si>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</si>
  <si>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</si>
  <si>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</si>
  <si>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</si>
  <si>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</si>
  <si>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</si>
  <si>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</si>
  <si>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</si>
  <si>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</si>
  <si>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</si>
  <si>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</si>
  <si>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</si>
  <si>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</si>
  <si>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</si>
  <si>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</si>
  <si>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</si>
  <si>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</si>
  <si>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</si>
  <si>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</si>
  <si>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</si>
  <si>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</si>
  <si>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</si>
  <si>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</si>
  <si>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</si>
  <si>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</si>
  <si>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</si>
  <si>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</si>
  <si>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</si>
  <si>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</si>
  <si>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</si>
  <si>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</si>
  <si>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</si>
  <si>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</si>
  <si>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</si>
  <si>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</si>
  <si>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</si>
  <si>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</si>
  <si>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</si>
  <si>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</si>
  <si>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</si>
  <si>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</si>
  <si>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</si>
  <si>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</si>
  <si>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</si>
  <si>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</si>
  <si>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</si>
  <si>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</si>
  <si>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</si>
  <si>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</si>
  <si>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</si>
  <si>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</si>
  <si>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</si>
  <si>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</si>
  <si>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</si>
  <si>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</si>
  <si>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</si>
  <si>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</si>
  <si>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</si>
  <si>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</si>
  <si>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</si>
  <si>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</si>
  <si>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</si>
  <si>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</si>
  <si>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</si>
  <si>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</si>
  <si>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</si>
  <si>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</si>
  <si>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</si>
  <si>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</si>
  <si>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</si>
  <si>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</si>
  <si>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</si>
  <si>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</si>
  <si>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</si>
  <si>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</si>
  <si>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</si>
  <si>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</si>
  <si>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</si>
  <si>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</si>
  <si>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</si>
  <si>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</si>
  <si>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</si>
  <si>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</si>
  <si>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</si>
  <si>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</si>
  <si>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</si>
  <si>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</si>
  <si>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</si>
  <si>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</si>
  <si>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</si>
  <si>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</si>
  <si>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</si>
  <si>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</si>
  <si>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</si>
  <si>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</si>
  <si>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</si>
  <si>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</si>
  <si>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</si>
  <si>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</si>
  <si>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</si>
  <si>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</si>
  <si>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</si>
  <si>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</si>
  <si>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</si>
  <si>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</si>
  <si>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</si>
  <si>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</si>
  <si>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</si>
  <si>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</si>
  <si>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</si>
  <si>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</si>
  <si>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</si>
  <si>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</si>
  <si>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</si>
  <si>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</si>
  <si>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</si>
  <si>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</si>
  <si>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</si>
  <si>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</si>
  <si>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</si>
  <si>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</si>
  <si>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</si>
  <si>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</si>
  <si>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</si>
  <si>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</si>
  <si>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</si>
  <si>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</si>
  <si>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</si>
  <si>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</si>
  <si>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</si>
  <si>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</si>
  <si>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</si>
  <si>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</si>
  <si>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</si>
  <si>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</si>
  <si>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</si>
  <si>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</si>
  <si>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</si>
  <si>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</si>
  <si>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</si>
  <si>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</si>
  <si>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</si>
  <si>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</si>
  <si>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</si>
  <si>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</si>
  <si>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</si>
  <si>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</si>
  <si>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</si>
  <si>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</si>
  <si>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</si>
  <si>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</si>
  <si>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</si>
  <si>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</si>
  <si>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</si>
  <si>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</si>
  <si>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</si>
  <si>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</si>
  <si>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</si>
  <si>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</si>
  <si>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</si>
  <si>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</si>
  <si>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</si>
  <si>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</si>
  <si>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</si>
  <si>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</si>
  <si>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</si>
  <si>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</si>
  <si>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</si>
  <si>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</si>
  <si>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</si>
  <si>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</si>
  <si>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</si>
  <si>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</si>
  <si>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</si>
  <si>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</si>
  <si>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</si>
  <si>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</si>
  <si>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</si>
  <si>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</si>
  <si>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</si>
  <si>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</si>
  <si>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</si>
  <si>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</si>
  <si>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</si>
  <si>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</si>
  <si>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</si>
  <si>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</si>
  <si>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</si>
  <si>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</si>
  <si>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</si>
  <si>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</si>
  <si>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</si>
  <si>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</si>
  <si>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</si>
  <si>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</si>
  <si>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</si>
  <si>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</si>
  <si>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</si>
  <si>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</si>
  <si>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</si>
  <si>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</si>
  <si>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</si>
  <si>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</si>
  <si>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</si>
  <si>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</si>
  <si>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</si>
  <si>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</si>
  <si>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</si>
  <si>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</si>
  <si>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</si>
  <si>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</si>
  <si>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</si>
  <si>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</si>
  <si>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</si>
  <si>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</si>
  <si>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</si>
  <si>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</si>
  <si>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</si>
  <si>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</si>
  <si>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</si>
  <si>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</si>
  <si>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</si>
  <si>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</si>
  <si>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</si>
  <si>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</si>
  <si>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</si>
  <si>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</si>
  <si>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</si>
  <si>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</si>
  <si>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</si>
  <si>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</si>
  <si>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</si>
  <si>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</si>
  <si>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</si>
  <si>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</si>
  <si>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</si>
  <si>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</si>
  <si>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</si>
  <si>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</si>
  <si>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</si>
  <si>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</si>
  <si>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</si>
  <si>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</si>
  <si>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</si>
  <si>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</si>
  <si>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</si>
  <si>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</si>
  <si>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</si>
  <si>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</si>
  <si>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</si>
  <si>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</si>
  <si>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</si>
  <si>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</si>
  <si>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</si>
  <si>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</si>
  <si>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</si>
  <si>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</si>
  <si>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</si>
  <si>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</si>
  <si>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</si>
  <si>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</si>
  <si>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</si>
  <si>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</si>
  <si>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</si>
  <si>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</si>
  <si>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</si>
  <si>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</si>
  <si>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</si>
  <si>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</si>
  <si>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</si>
  <si>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</si>
  <si>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</si>
  <si>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</si>
  <si>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</si>
  <si>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</si>
  <si>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</si>
  <si>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</si>
  <si>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</si>
  <si>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</si>
  <si>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</si>
  <si>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</si>
  <si>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</si>
  <si>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</si>
  <si>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</si>
  <si>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</si>
  <si>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</si>
  <si>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</si>
  <si>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</si>
  <si>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</si>
  <si>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</si>
  <si>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</si>
  <si>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</si>
  <si>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</si>
  <si>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</si>
  <si>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</si>
  <si>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</si>
  <si>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</si>
  <si>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</si>
  <si>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</si>
  <si>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</si>
  <si>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</si>
  <si>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</si>
  <si>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</si>
  <si>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</si>
  <si>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</si>
  <si>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</si>
  <si>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</si>
  <si>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</si>
  <si>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</si>
  <si>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</si>
  <si>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</si>
  <si>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</si>
  <si>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</si>
  <si>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</si>
  <si>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</si>
  <si>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</si>
  <si>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</si>
  <si>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</si>
  <si>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</si>
  <si>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</si>
  <si>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</si>
  <si>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</si>
  <si>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</si>
  <si>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</si>
  <si>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</si>
  <si>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</si>
  <si>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</si>
  <si>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</si>
  <si>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</si>
  <si>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</si>
  <si>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</si>
  <si>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</si>
  <si>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</si>
  <si>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</si>
  <si>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</si>
  <si>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</si>
  <si>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</si>
  <si>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</si>
  <si>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</si>
  <si>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</si>
  <si>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</si>
  <si>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</si>
  <si>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</si>
  <si>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</si>
  <si>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</si>
  <si>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</si>
  <si>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</si>
  <si>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</si>
  <si>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</si>
  <si>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</si>
  <si>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</si>
  <si>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</si>
  <si>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</si>
  <si>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</si>
  <si>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</si>
  <si>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</si>
  <si>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</si>
  <si>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</si>
  <si>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</si>
  <si>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</si>
  <si>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</si>
  <si>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</si>
  <si>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</si>
  <si>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</si>
  <si>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</si>
  <si>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</si>
  <si>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</si>
  <si>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</si>
  <si>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</si>
  <si>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</si>
  <si>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</si>
  <si>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</si>
  <si>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</si>
  <si>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</si>
  <si>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</si>
  <si>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</si>
  <si>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</si>
  <si>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</si>
  <si>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</si>
  <si>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</si>
  <si>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</si>
  <si>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</si>
  <si>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</si>
  <si>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</si>
  <si>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</si>
  <si>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</si>
  <si>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</si>
  <si>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</si>
  <si>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</si>
  <si>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</si>
  <si>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</si>
  <si>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</si>
  <si>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</si>
  <si>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</si>
  <si>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</si>
  <si>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</si>
  <si>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</si>
  <si>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</si>
  <si>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</si>
  <si>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</si>
  <si>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</si>
  <si>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</si>
  <si>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</si>
  <si>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</si>
  <si>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</si>
  <si>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</si>
  <si>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</si>
  <si>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</si>
  <si>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</si>
  <si>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</si>
  <si>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</si>
  <si>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</si>
  <si>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</si>
  <si>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</si>
  <si>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</si>
  <si>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</si>
  <si>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</si>
  <si>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</si>
  <si>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</si>
  <si>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</si>
  <si>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</si>
  <si>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</si>
  <si>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</si>
  <si>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</si>
  <si>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</si>
  <si>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</si>
  <si>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</si>
  <si>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</si>
  <si>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</si>
  <si>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</si>
  <si>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</si>
  <si>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</si>
  <si>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</si>
  <si>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</si>
  <si>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</si>
  <si>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</si>
  <si>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</si>
  <si>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</si>
  <si>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</si>
  <si>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</si>
  <si>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</si>
  <si>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</si>
  <si>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</si>
  <si>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</si>
  <si>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</si>
  <si>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</si>
  <si>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</si>
  <si>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</si>
  <si>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</si>
  <si>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</si>
  <si>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</si>
  <si>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</si>
  <si>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</si>
  <si>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</si>
  <si>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</si>
  <si>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</si>
  <si>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</si>
  <si>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</si>
  <si>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</si>
  <si>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</si>
  <si>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</si>
  <si>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</si>
  <si>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</si>
  <si>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</si>
  <si>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</si>
  <si>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</si>
  <si>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</si>
  <si>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</si>
  <si>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</si>
  <si>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</si>
  <si>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</si>
  <si>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</si>
  <si>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</si>
  <si>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</si>
  <si>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</si>
  <si>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</si>
  <si>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</si>
  <si>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</si>
  <si>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</si>
  <si>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</si>
  <si>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</si>
  <si>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</si>
  <si>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</si>
  <si>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</si>
  <si>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</si>
  <si>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</si>
  <si>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</si>
  <si>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</si>
  <si>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</si>
  <si>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</si>
  <si>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</si>
  <si>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</si>
  <si>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</si>
  <si>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</si>
  <si>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</si>
  <si>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</si>
  <si>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</si>
  <si>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</si>
  <si>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</si>
  <si>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</si>
  <si>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</si>
  <si>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</si>
  <si>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</si>
  <si>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</si>
  <si>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</si>
  <si>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</si>
  <si>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</si>
  <si>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</si>
  <si>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</si>
  <si>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</si>
  <si>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</si>
  <si>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</si>
  <si>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</si>
  <si>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</si>
  <si>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</si>
  <si>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</si>
  <si>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</si>
  <si>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</si>
  <si>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</si>
  <si>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</si>
  <si>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</si>
  <si>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</si>
  <si>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</si>
  <si>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</si>
  <si>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</si>
  <si>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</si>
  <si>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</si>
  <si>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</si>
  <si>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</si>
  <si>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</si>
  <si>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</si>
  <si>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</si>
  <si>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</si>
  <si>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</si>
  <si>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</si>
  <si>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</si>
  <si>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</si>
  <si>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</si>
  <si>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</si>
  <si>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</si>
  <si>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</si>
  <si>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</si>
  <si>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</si>
  <si>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</si>
  <si>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</si>
  <si>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</si>
  <si>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</si>
  <si>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</si>
  <si>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</si>
  <si>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</si>
  <si>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</si>
  <si>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</si>
  <si>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</si>
  <si>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</si>
  <si>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</si>
  <si>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</si>
  <si>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</si>
  <si>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</si>
  <si>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</si>
  <si>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</si>
  <si>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</si>
  <si>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</si>
  <si>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</si>
  <si>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</si>
  <si>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</si>
  <si>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</si>
  <si>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</si>
  <si>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</si>
  <si>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</si>
  <si>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</si>
  <si>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</si>
  <si>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</si>
  <si>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</si>
  <si>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</si>
  <si>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</si>
  <si>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</si>
  <si>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</si>
  <si>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</si>
  <si>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</si>
  <si>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</si>
  <si>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</si>
  <si>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</si>
  <si>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</si>
  <si>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</si>
  <si>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</si>
  <si>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</si>
  <si>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</si>
  <si>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</si>
  <si>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</si>
  <si>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</si>
  <si>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</si>
  <si>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</si>
  <si>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</si>
  <si>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</si>
  <si>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</si>
  <si>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</si>
  <si>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</si>
  <si>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</si>
  <si>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</si>
  <si>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</si>
  <si>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</si>
  <si>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</si>
  <si>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</si>
  <si>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</si>
  <si>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</si>
  <si>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</si>
  <si>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</si>
  <si>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</si>
  <si>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</si>
  <si>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</si>
  <si>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</si>
  <si>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</si>
  <si>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</si>
  <si>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</si>
  <si>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</si>
  <si>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</si>
  <si>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</si>
  <si>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</si>
  <si>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</si>
  <si>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</si>
  <si>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</si>
  <si>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</si>
  <si>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</si>
  <si>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</si>
  <si>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</si>
  <si>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</si>
  <si>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</si>
  <si>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</si>
  <si>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</si>
  <si>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</si>
  <si>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</si>
  <si>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</si>
  <si>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</si>
  <si>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</si>
  <si>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</si>
  <si>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</si>
  <si>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</si>
  <si>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</si>
  <si>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</si>
  <si>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</si>
  <si>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</si>
  <si>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</si>
  <si>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</si>
  <si>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</si>
  <si>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</si>
  <si>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</si>
  <si>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</si>
  <si>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</si>
  <si>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</si>
  <si>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</si>
  <si>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</si>
  <si>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</si>
  <si>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</si>
  <si>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</si>
  <si>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</si>
  <si>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</si>
  <si>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</si>
  <si>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</si>
  <si>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</si>
  <si>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</si>
  <si>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</si>
  <si>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</si>
  <si>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</si>
  <si>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</si>
  <si>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</si>
  <si>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</si>
  <si>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</si>
  <si>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</si>
  <si>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</si>
  <si>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</si>
  <si>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</si>
  <si>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</si>
  <si>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</si>
  <si>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</si>
  <si>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</si>
  <si>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</si>
  <si>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</si>
  <si>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</si>
  <si>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</si>
  <si>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</si>
  <si>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</si>
  <si>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</si>
  <si>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</si>
  <si>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</si>
  <si>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</si>
  <si>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</si>
  <si>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</si>
  <si>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</si>
  <si>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</si>
  <si>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</si>
  <si>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</si>
  <si>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</si>
  <si>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</si>
  <si>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</si>
  <si>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</si>
  <si>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</si>
  <si>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</si>
  <si>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</si>
  <si>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</si>
  <si>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</si>
  <si>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</si>
  <si>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</si>
  <si>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</si>
  <si>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</si>
  <si>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</si>
  <si>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</si>
  <si>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</si>
  <si>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</si>
  <si>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</si>
  <si>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</si>
  <si>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</si>
  <si>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</si>
  <si>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</si>
  <si>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</si>
  <si>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</si>
  <si>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</si>
  <si>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</si>
  <si>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</si>
  <si>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</si>
  <si>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</si>
  <si>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</si>
  <si>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</si>
  <si>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</si>
  <si>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</si>
  <si>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</si>
  <si>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</si>
  <si>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</si>
  <si>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</si>
  <si>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</si>
  <si>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</si>
  <si>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</si>
  <si>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</si>
  <si>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</si>
  <si>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</si>
  <si>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</si>
  <si>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</si>
  <si>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</si>
  <si>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</si>
  <si>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</si>
  <si>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</si>
  <si>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</si>
  <si>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</si>
  <si>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</si>
  <si>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</si>
  <si>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</si>
  <si>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</si>
  <si>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</si>
  <si>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</si>
  <si>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</si>
  <si>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</si>
  <si>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</si>
  <si>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</si>
  <si>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</si>
  <si>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</si>
  <si>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</si>
  <si>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</si>
  <si>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</si>
  <si>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</si>
  <si>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</si>
  <si>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</si>
  <si>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</si>
  <si>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</si>
  <si>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</si>
  <si>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</si>
  <si>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</si>
  <si>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</si>
  <si>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</si>
  <si>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</si>
  <si>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</si>
  <si>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</si>
  <si>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</si>
  <si>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</si>
  <si>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</si>
  <si>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</si>
  <si>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</si>
  <si>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</si>
  <si>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</si>
  <si>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</si>
  <si>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</si>
  <si>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</si>
  <si>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</si>
  <si>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</si>
  <si>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</si>
  <si>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</si>
  <si>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</si>
  <si>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</si>
  <si>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</si>
  <si>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</si>
  <si>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</si>
  <si>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</si>
  <si>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</si>
  <si>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</si>
  <si>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</si>
  <si>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</si>
  <si>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</si>
  <si>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</si>
  <si>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</si>
  <si>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</si>
  <si>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</si>
  <si>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</si>
  <si>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</si>
  <si>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</si>
  <si>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</si>
  <si>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</si>
  <si>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</si>
  <si>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</si>
  <si>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</si>
  <si>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</si>
  <si>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</si>
  <si>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</si>
  <si>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</si>
  <si>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</si>
  <si>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</si>
  <si>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</si>
  <si>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</si>
  <si>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</si>
  <si>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</si>
  <si>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</si>
  <si>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</si>
  <si>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</si>
  <si>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</si>
  <si>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</si>
  <si>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</si>
  <si>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</si>
  <si>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</si>
  <si>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</si>
  <si>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</si>
  <si>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</si>
  <si>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</si>
  <si>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</si>
  <si>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</si>
  <si>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</si>
  <si>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</si>
  <si>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</si>
  <si>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</si>
  <si>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</si>
  <si>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</si>
  <si>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</si>
  <si>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</si>
  <si>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</si>
  <si>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</si>
  <si>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</si>
  <si>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</si>
  <si>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</si>
  <si>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</si>
  <si>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</si>
  <si>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</si>
  <si>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</si>
  <si>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</si>
  <si>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</si>
  <si>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</si>
  <si>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</si>
  <si>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</si>
  <si>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</si>
  <si>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</si>
  <si>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</si>
  <si>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</si>
  <si>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</si>
  <si>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</si>
  <si>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</si>
  <si>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</si>
  <si>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</si>
  <si>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</si>
  <si>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</si>
  <si>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</si>
  <si>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</si>
  <si>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</si>
  <si>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</si>
  <si>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</si>
  <si>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</si>
  <si>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</si>
  <si>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</si>
  <si>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</si>
  <si>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</si>
  <si>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</si>
  <si>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</si>
  <si>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</si>
  <si>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</si>
  <si>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</si>
  <si>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</si>
  <si>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</si>
  <si>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</si>
  <si>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</si>
  <si>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</si>
  <si>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</si>
  <si>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</si>
  <si>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</si>
  <si>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</si>
  <si>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</si>
  <si>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</si>
  <si>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</si>
  <si>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</si>
  <si>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</si>
  <si>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</si>
  <si>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</si>
  <si>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</si>
  <si>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</si>
  <si>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</si>
  <si>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</si>
  <si>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</si>
  <si>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</si>
  <si>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</si>
  <si>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</si>
  <si>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</si>
  <si>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</si>
  <si>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</si>
  <si>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</si>
  <si>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</si>
  <si>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</si>
  <si>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</si>
  <si>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</si>
  <si>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</si>
  <si>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</si>
  <si>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</si>
  <si>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</si>
  <si>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</si>
  <si>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</si>
  <si>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</si>
  <si>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</si>
  <si>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</si>
  <si>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</si>
  <si>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</si>
  <si>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</si>
  <si>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</si>
  <si>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</si>
  <si>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</si>
  <si>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</si>
  <si>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</si>
  <si>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</si>
  <si>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</si>
  <si>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</si>
  <si>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</si>
  <si>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</si>
  <si>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</si>
  <si>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</si>
  <si>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</si>
  <si>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</si>
  <si>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</si>
  <si>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</si>
  <si>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</si>
  <si>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</si>
  <si>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</si>
  <si>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</si>
  <si>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</si>
  <si>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</si>
  <si>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</si>
  <si>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</si>
  <si>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</si>
  <si>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</si>
  <si>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</si>
  <si>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</si>
  <si>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</si>
  <si>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</si>
  <si>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</si>
  <si>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</si>
  <si>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</si>
  <si>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</si>
  <si>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</si>
  <si>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</si>
  <si>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</si>
  <si>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</si>
  <si>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</si>
  <si>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</si>
  <si>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</si>
  <si>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</si>
  <si>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</si>
  <si>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</si>
  <si>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</si>
  <si>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</si>
  <si>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</si>
  <si>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</si>
  <si>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</si>
  <si>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</si>
  <si>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</si>
  <si>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</si>
  <si>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</si>
  <si>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</si>
  <si>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</si>
  <si>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</si>
  <si>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</si>
  <si>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</si>
  <si>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</si>
  <si>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</si>
  <si>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</si>
  <si>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</si>
  <si>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</si>
  <si>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</si>
  <si>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</si>
  <si>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</si>
  <si>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</si>
  <si>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</si>
  <si>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</si>
  <si>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</si>
  <si>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</si>
  <si>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</si>
  <si>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</si>
  <si>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</si>
  <si>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</si>
  <si>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</si>
  <si>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</si>
  <si>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</si>
  <si>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</si>
  <si>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</si>
  <si>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</si>
  <si>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</si>
  <si>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</si>
  <si>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</si>
  <si>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</si>
  <si>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</si>
  <si>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</si>
  <si>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</si>
  <si>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</si>
  <si>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</si>
  <si>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</si>
  <si>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</si>
  <si>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</si>
  <si>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</si>
  <si>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</si>
  <si>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</si>
  <si>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</si>
  <si>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</si>
  <si>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</si>
  <si>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</si>
  <si>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</si>
  <si>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</si>
  <si>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</si>
  <si>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</si>
  <si>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</si>
  <si>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</si>
  <si>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</si>
  <si>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</si>
  <si>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</si>
  <si>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</si>
  <si>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</si>
  <si>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</si>
  <si>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</si>
  <si>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</si>
  <si>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</si>
  <si>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</si>
  <si>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</si>
  <si>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</si>
  <si>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</si>
  <si>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</si>
  <si>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</si>
  <si>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</si>
  <si>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</si>
  <si>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</si>
  <si>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</si>
  <si>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</si>
  <si>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</si>
  <si>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</si>
  <si>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</si>
  <si>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</si>
  <si>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</si>
  <si>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</si>
  <si>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</si>
  <si>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</si>
  <si>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</si>
  <si>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</si>
  <si>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</si>
  <si>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</si>
  <si>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</si>
  <si>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</si>
  <si>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</si>
  <si>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</si>
  <si>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</si>
  <si>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</si>
  <si>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</si>
  <si>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</si>
  <si>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</si>
  <si>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</si>
  <si>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</si>
  <si>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</si>
  <si>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</si>
  <si>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</si>
  <si>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</si>
  <si>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</si>
  <si>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</si>
  <si>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</si>
  <si>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</si>
  <si>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</si>
  <si>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</si>
  <si>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</si>
  <si>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</si>
  <si>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</si>
  <si>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</si>
  <si>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</si>
  <si>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</si>
  <si>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</si>
  <si>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</si>
  <si>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</si>
  <si>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</si>
  <si>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</si>
  <si>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</si>
  <si>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</si>
  <si>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</si>
  <si>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</si>
  <si>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</si>
  <si>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</si>
  <si>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</si>
  <si>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</si>
  <si>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</si>
  <si>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</si>
  <si>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</si>
  <si>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</si>
  <si>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</si>
  <si>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</si>
  <si>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</si>
  <si>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</si>
  <si>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</si>
  <si>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</si>
  <si>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</si>
  <si>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</si>
  <si>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</si>
  <si>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</si>
  <si>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</si>
  <si>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</si>
  <si>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</si>
  <si>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</si>
  <si>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</si>
  <si>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</si>
  <si>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</si>
  <si>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</si>
  <si>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</si>
  <si>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</si>
  <si>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</si>
  <si>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</si>
  <si>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</si>
  <si>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</si>
  <si>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</si>
  <si>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</si>
  <si>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</si>
  <si>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</si>
  <si>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</si>
  <si>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</si>
  <si>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</si>
  <si>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</si>
  <si>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</si>
  <si>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</si>
  <si>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</si>
  <si>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</si>
  <si>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</si>
  <si>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</si>
  <si>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</si>
  <si>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</si>
  <si>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</si>
  <si>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</si>
  <si>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</si>
  <si>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</si>
  <si>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</si>
  <si>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</si>
  <si>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</si>
  <si>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</si>
  <si>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</si>
  <si>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</si>
  <si>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</si>
  <si>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</si>
  <si>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</si>
  <si>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</si>
  <si>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</si>
  <si>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</si>
  <si>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</si>
  <si>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</si>
  <si>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</si>
  <si>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</si>
  <si>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</si>
  <si>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</si>
  <si>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</si>
  <si>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</si>
  <si>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</si>
  <si>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</si>
  <si>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</si>
  <si>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</si>
  <si>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</si>
  <si>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</si>
  <si>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</si>
  <si>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</si>
  <si>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</si>
  <si>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</si>
  <si>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</si>
  <si>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</si>
  <si>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</si>
  <si>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</si>
  <si>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</si>
  <si>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</si>
  <si>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</si>
  <si>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</si>
  <si>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</si>
  <si>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</si>
  <si>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</si>
  <si>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</si>
  <si>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</si>
  <si>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</si>
  <si>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</si>
  <si>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</si>
  <si>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</si>
  <si>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</si>
  <si>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</si>
  <si>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</si>
  <si>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</si>
  <si>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</si>
  <si>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</si>
  <si>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</si>
  <si>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</si>
  <si>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</si>
  <si>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</si>
  <si>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</si>
  <si>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</si>
  <si>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</si>
  <si>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</si>
  <si>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</si>
  <si>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</si>
  <si>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</si>
  <si>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</si>
  <si>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</si>
  <si>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</si>
  <si>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</si>
  <si>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</si>
  <si>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</si>
  <si>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</si>
  <si>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</si>
  <si>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</si>
  <si>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</si>
  <si>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</si>
  <si>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</si>
  <si>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</si>
  <si>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</si>
  <si>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</si>
  <si>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</si>
  <si>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</si>
  <si>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</si>
  <si>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</si>
  <si>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</si>
  <si>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</si>
  <si>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</si>
  <si>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</si>
  <si>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</si>
  <si>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</si>
  <si>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</si>
  <si>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</si>
  <si>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</si>
  <si>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</si>
  <si>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</si>
  <si>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</si>
  <si>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</si>
  <si>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</si>
  <si>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</si>
  <si>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</si>
  <si>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</si>
  <si>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</si>
  <si>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</si>
  <si>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</si>
  <si>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</si>
  <si>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</si>
  <si>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</si>
  <si>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</si>
  <si>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</si>
  <si>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</si>
  <si>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</si>
  <si>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</si>
  <si>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</si>
  <si>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</si>
  <si>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</si>
  <si>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</si>
  <si>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</si>
  <si>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</si>
  <si>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</si>
  <si>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</si>
  <si>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</si>
  <si>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</si>
  <si>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</si>
  <si>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</si>
  <si>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</si>
  <si>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</si>
  <si>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</si>
  <si>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</si>
  <si>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</si>
  <si>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</si>
  <si>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</si>
  <si>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</si>
  <si>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</si>
  <si>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</si>
  <si>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</si>
  <si>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</si>
  <si>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</si>
  <si>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</si>
  <si>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</si>
  <si>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</si>
  <si>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</si>
  <si>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</si>
  <si>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</si>
  <si>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</si>
  <si>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</si>
  <si>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</si>
  <si>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</si>
  <si>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</si>
  <si>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</si>
  <si>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</si>
  <si>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</si>
  <si>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</si>
  <si>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</si>
  <si>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</si>
  <si>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</si>
  <si>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</si>
  <si>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</si>
  <si>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</si>
  <si>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</si>
  <si>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</si>
  <si>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</si>
  <si>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</si>
  <si>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</si>
  <si>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</si>
  <si>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</si>
  <si>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</si>
  <si>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</si>
  <si>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</si>
  <si>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</si>
  <si>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</si>
  <si>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</si>
  <si>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</si>
  <si>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</si>
  <si>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</si>
  <si>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</si>
  <si>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</si>
  <si>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</si>
  <si>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</si>
  <si>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</si>
  <si>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</si>
  <si>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</si>
  <si>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</si>
  <si>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</si>
  <si>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</si>
  <si>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</si>
  <si>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</si>
  <si>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</si>
  <si>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</si>
  <si>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</si>
  <si>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</si>
  <si>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</si>
  <si>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</si>
  <si>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</si>
  <si>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</si>
  <si>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</si>
  <si>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</si>
  <si>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</si>
  <si>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</si>
  <si>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</si>
  <si>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</si>
  <si>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</si>
  <si>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</si>
  <si>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</si>
  <si>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</si>
  <si>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</si>
  <si>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</si>
  <si>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</si>
  <si>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</si>
  <si>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</si>
  <si>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</si>
  <si>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</si>
  <si>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</si>
  <si>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</si>
  <si>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</si>
  <si>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</si>
  <si>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</si>
  <si>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</si>
  <si>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</si>
  <si>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</si>
  <si>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</si>
  <si>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</si>
  <si>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</si>
  <si>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</si>
  <si>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</si>
  <si>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</si>
  <si>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</si>
  <si>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</si>
  <si>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</si>
  <si>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</si>
  <si>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</si>
  <si>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</si>
  <si>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</si>
  <si>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</si>
  <si>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</si>
  <si>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</si>
  <si>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</si>
  <si>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</si>
  <si>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</si>
  <si>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</si>
  <si>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</si>
  <si>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</si>
  <si>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</si>
  <si>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</si>
  <si>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</si>
  <si>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</si>
  <si>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</si>
  <si>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</si>
  <si>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</si>
  <si>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</si>
  <si>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</si>
  <si>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</si>
  <si>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</si>
  <si>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</si>
  <si>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</si>
  <si>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</si>
  <si>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</si>
  <si>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</si>
  <si>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</si>
  <si>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</si>
  <si>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</si>
  <si>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</si>
  <si>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</si>
  <si>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</si>
  <si>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</si>
  <si>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</si>
  <si>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</si>
  <si>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</si>
  <si>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</si>
  <si>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</si>
  <si>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</si>
  <si>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</si>
  <si>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</si>
  <si>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</si>
  <si>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</si>
  <si>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</si>
  <si>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</si>
  <si>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</si>
  <si>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</si>
  <si>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</si>
  <si>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</si>
  <si>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</si>
  <si>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</si>
  <si>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</si>
  <si>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</si>
  <si>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</si>
  <si>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</si>
  <si>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</si>
  <si>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</si>
  <si>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</si>
  <si>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</si>
  <si>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</si>
  <si>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</si>
  <si>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</si>
  <si>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</si>
  <si>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</si>
  <si>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</si>
  <si>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</si>
  <si>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</si>
  <si>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</si>
  <si>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</si>
  <si>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</si>
  <si>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</si>
  <si>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</si>
  <si>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</si>
  <si>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</si>
  <si>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</si>
  <si>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</si>
  <si>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</si>
  <si>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</si>
  <si>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</si>
  <si>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</si>
  <si>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</si>
  <si>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</si>
  <si>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</si>
  <si>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</si>
  <si>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</si>
  <si>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</si>
  <si>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</si>
  <si>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</si>
  <si>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</si>
  <si>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</si>
  <si>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</si>
  <si>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</si>
  <si>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</si>
  <si>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</si>
  <si>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</si>
  <si>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</si>
  <si>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</si>
  <si>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</si>
  <si>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</si>
  <si>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</si>
  <si>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</si>
  <si>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</si>
  <si>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</si>
  <si>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</si>
  <si>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</si>
  <si>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</si>
  <si>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</si>
  <si>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</si>
  <si>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</si>
  <si>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</si>
  <si>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</si>
  <si>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</si>
  <si>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</si>
  <si>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</si>
  <si>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</si>
  <si>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</si>
  <si>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</si>
  <si>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</si>
  <si>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</si>
  <si>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</si>
  <si>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</si>
  <si>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</si>
  <si>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</si>
  <si>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</si>
  <si>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</si>
  <si>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</si>
  <si>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</si>
  <si>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</si>
  <si>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</si>
  <si>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</si>
  <si>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</si>
  <si>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</si>
  <si>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</si>
  <si>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</si>
  <si>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</si>
  <si>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</si>
  <si>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</si>
  <si>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</si>
  <si>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</si>
  <si>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</si>
  <si>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</si>
  <si>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</si>
  <si>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</si>
  <si>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</si>
  <si>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</si>
  <si>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</si>
  <si>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</si>
  <si>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</si>
  <si>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</si>
  <si>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</si>
  <si>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</si>
  <si>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</si>
  <si>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</si>
  <si>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</si>
  <si>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</si>
  <si>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</si>
  <si>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</si>
  <si>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</si>
  <si>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</si>
  <si>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</si>
  <si>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</si>
  <si>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</si>
  <si>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</si>
  <si>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</si>
  <si>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</si>
  <si>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</si>
  <si>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</si>
  <si>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</si>
  <si>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</si>
  <si>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</si>
  <si>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</si>
  <si>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</si>
  <si>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</si>
  <si>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</si>
  <si>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</si>
  <si>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</si>
  <si>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</si>
  <si>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</si>
  <si>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</si>
  <si>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</si>
  <si>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</si>
  <si>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</si>
  <si>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</si>
  <si>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</si>
  <si>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</si>
  <si>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</si>
  <si>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</si>
  <si>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</si>
  <si>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</si>
  <si>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</si>
  <si>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</si>
  <si>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</si>
  <si>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</si>
  <si>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</si>
  <si>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</si>
  <si>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</si>
  <si>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</si>
  <si>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</si>
  <si>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</si>
  <si>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</si>
  <si>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</si>
  <si>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</si>
  <si>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</si>
  <si>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</si>
  <si>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</si>
  <si>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</si>
  <si>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</si>
  <si>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</si>
  <si>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</si>
  <si>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</si>
  <si>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</si>
  <si>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</si>
  <si>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</si>
  <si>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</si>
  <si>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</si>
  <si>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</si>
  <si>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</si>
  <si>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</si>
  <si>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</si>
  <si>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</si>
  <si>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</si>
  <si>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</si>
  <si>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</si>
  <si>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</si>
  <si>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</si>
  <si>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</si>
  <si>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</si>
  <si>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</si>
  <si>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</si>
  <si>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</si>
  <si>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</si>
  <si>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</si>
  <si>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</si>
  <si>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</si>
  <si>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</si>
  <si>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</si>
  <si>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</si>
  <si>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</si>
  <si>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</si>
  <si>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</si>
  <si>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</si>
  <si>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</si>
  <si>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</si>
  <si>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</si>
  <si>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</si>
  <si>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</si>
  <si>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</si>
  <si>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</si>
  <si>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</si>
  <si>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</si>
  <si>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</si>
  <si>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</si>
  <si>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</si>
  <si>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</si>
  <si>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</si>
  <si>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</si>
  <si>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</si>
  <si>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</si>
  <si>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</si>
  <si>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</si>
  <si>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</si>
  <si>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</si>
  <si>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</si>
  <si>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</si>
  <si>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</si>
  <si>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</si>
  <si>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</si>
  <si>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</si>
  <si>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</si>
  <si>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</si>
  <si>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</si>
  <si>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</si>
  <si>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</si>
  <si>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</si>
  <si>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</si>
  <si>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</si>
  <si>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</si>
  <si>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</si>
  <si>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</si>
  <si>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</si>
  <si>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</si>
  <si>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</si>
  <si>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</si>
  <si>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</si>
  <si>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</si>
  <si>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</si>
  <si>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</si>
  <si>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</si>
  <si>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</si>
  <si>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</si>
  <si>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</si>
  <si>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</si>
  <si>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</si>
  <si>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</si>
  <si>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</si>
  <si>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</si>
  <si>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</si>
  <si>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</si>
  <si>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</si>
  <si>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</si>
  <si>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</si>
  <si>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</si>
  <si>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</si>
  <si>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</si>
  <si>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</si>
  <si>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</si>
  <si>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</si>
  <si>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</si>
  <si>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</si>
  <si>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</si>
  <si>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</si>
  <si>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</si>
  <si>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</si>
  <si>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</si>
  <si>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</si>
  <si>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</si>
  <si>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</si>
  <si>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</si>
  <si>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</si>
  <si>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</si>
  <si>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</si>
  <si>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</si>
  <si>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</si>
  <si>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</si>
  <si>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</si>
  <si>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</si>
  <si>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</si>
  <si>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</si>
  <si>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</si>
  <si>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</si>
  <si>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</si>
  <si>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</si>
  <si>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</si>
  <si>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</si>
  <si>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</si>
  <si>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</si>
  <si>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</si>
  <si>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</si>
  <si>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</si>
  <si>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</si>
  <si>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</si>
  <si>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</si>
  <si>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</si>
  <si>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</si>
  <si>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</si>
  <si>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</si>
  <si>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</si>
  <si>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</si>
  <si>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</si>
  <si>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</si>
  <si>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</si>
  <si>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</si>
  <si>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</si>
  <si>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</si>
  <si>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</si>
  <si>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</si>
  <si>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</si>
  <si>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</si>
  <si>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</si>
  <si>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</si>
  <si>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</si>
  <si>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</si>
  <si>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</si>
  <si>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</si>
  <si>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</si>
  <si>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</si>
  <si>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</si>
  <si>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</si>
  <si>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</si>
  <si>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</si>
  <si>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</si>
  <si>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</si>
  <si>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</si>
  <si>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</si>
  <si>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</si>
  <si>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</si>
  <si>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</si>
  <si>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</si>
  <si>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</si>
  <si>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</si>
  <si>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</si>
  <si>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</si>
  <si>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</si>
  <si>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</si>
  <si>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</si>
  <si>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</si>
  <si>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</si>
  <si>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</si>
  <si>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</si>
  <si>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</si>
  <si>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</si>
  <si>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</si>
  <si>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</si>
  <si>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</si>
  <si>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</si>
  <si>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</si>
  <si>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</si>
  <si>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</si>
  <si>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</si>
  <si>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</si>
  <si>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</si>
  <si>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</si>
  <si>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</si>
  <si>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</si>
  <si>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</si>
  <si>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</si>
  <si>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</si>
  <si>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</si>
  <si>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</si>
  <si>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</si>
  <si>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</si>
  <si>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</si>
  <si>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</si>
  <si>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</si>
  <si>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</si>
  <si>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</si>
  <si>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</si>
  <si>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</si>
  <si>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</si>
  <si>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</si>
  <si>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</si>
  <si>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</si>
  <si>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</si>
  <si>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</si>
  <si>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</si>
  <si>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</si>
  <si>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</si>
  <si>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</si>
  <si>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</si>
  <si>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</si>
  <si>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</si>
  <si>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</si>
  <si>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</si>
  <si>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</si>
  <si>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</si>
  <si>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</si>
  <si>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</si>
  <si>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</si>
  <si>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</si>
  <si>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</si>
  <si>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</si>
  <si>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</si>
  <si>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</si>
  <si>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</si>
  <si>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</si>
  <si>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</si>
  <si>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</si>
  <si>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</si>
  <si>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</si>
  <si>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</si>
  <si>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</si>
  <si>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</si>
  <si>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</si>
  <si>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</si>
  <si>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</si>
  <si>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</si>
  <si>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</si>
  <si>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</si>
  <si>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</si>
  <si>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</si>
  <si>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</si>
  <si>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</si>
  <si>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</si>
  <si>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</si>
  <si>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</si>
  <si>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</si>
  <si>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</si>
  <si>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</si>
  <si>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</si>
  <si>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</si>
  <si>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</si>
  <si>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</si>
  <si>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</si>
  <si>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</si>
  <si>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</si>
  <si>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</si>
  <si>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</si>
  <si>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</si>
  <si>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</si>
  <si>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</si>
  <si>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</si>
  <si>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</si>
  <si>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</si>
  <si>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</si>
  <si>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</si>
  <si>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</si>
  <si>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</si>
  <si>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</si>
  <si>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</si>
  <si>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</si>
  <si>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</si>
  <si>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</si>
  <si>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</si>
  <si>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</si>
  <si>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</si>
  <si>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</si>
  <si>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</si>
  <si>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</si>
  <si>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</si>
  <si>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</si>
  <si>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</si>
  <si>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</si>
  <si>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</si>
  <si>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</si>
  <si>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</si>
  <si>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</si>
  <si>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</si>
  <si>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</si>
  <si>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</si>
  <si>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</si>
  <si>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</si>
  <si>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</si>
  <si>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</si>
  <si>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</si>
  <si>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</si>
  <si>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</si>
  <si>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</si>
  <si>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</si>
  <si>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</si>
  <si>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</si>
  <si>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</si>
  <si>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</si>
  <si>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</si>
  <si>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</si>
  <si>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</si>
  <si>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</si>
  <si>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</si>
  <si>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</si>
  <si>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</si>
  <si>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</si>
  <si>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</si>
  <si>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</si>
  <si>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</si>
  <si>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</si>
  <si>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</si>
  <si>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</si>
  <si>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</si>
  <si>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</si>
  <si>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</si>
  <si>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</si>
  <si>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</si>
  <si>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</si>
  <si>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</si>
  <si>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</si>
  <si>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</si>
  <si>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</si>
  <si>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</si>
  <si>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</si>
  <si>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</si>
  <si>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</si>
  <si>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</si>
  <si>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</si>
  <si>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</si>
  <si>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</si>
  <si>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</si>
  <si>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</si>
  <si>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</si>
  <si>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</si>
  <si>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</si>
  <si>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</si>
  <si>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</si>
  <si>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</si>
  <si>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</si>
  <si>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</si>
  <si>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</si>
  <si>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</si>
  <si>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</si>
  <si>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</si>
  <si>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</si>
  <si>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</si>
  <si>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</si>
  <si>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</si>
  <si>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</si>
  <si>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</si>
  <si>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</si>
  <si>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</si>
  <si>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</si>
  <si>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</si>
  <si>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</si>
  <si>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</si>
  <si>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</si>
  <si>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</si>
  <si>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</si>
  <si>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</si>
  <si>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</si>
  <si>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</si>
  <si>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</si>
  <si>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</si>
  <si>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</si>
  <si>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</si>
  <si>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</si>
  <si>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</si>
  <si>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</si>
  <si>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</si>
  <si>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</si>
  <si>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</si>
  <si>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</si>
  <si>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</si>
  <si>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</si>
  <si>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</si>
  <si>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</si>
  <si>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</si>
  <si>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</si>
  <si>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</si>
  <si>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</si>
  <si>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</si>
  <si>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</si>
  <si>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</si>
  <si>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</si>
  <si>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</si>
  <si>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</si>
  <si>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</si>
  <si>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</si>
  <si>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</si>
  <si>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</si>
  <si>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</si>
  <si>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</si>
  <si>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</si>
  <si>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</si>
  <si>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</si>
  <si>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</si>
  <si>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</si>
  <si>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</si>
  <si>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</si>
  <si>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</si>
  <si>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</si>
  <si>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</si>
  <si>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</si>
  <si>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</si>
  <si>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</si>
  <si>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</si>
  <si>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</si>
  <si>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</si>
  <si>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</si>
  <si>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</si>
  <si>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</si>
  <si>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</si>
  <si>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</si>
  <si>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</si>
  <si>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</si>
  <si>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</si>
  <si>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</si>
  <si>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</si>
  <si>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</si>
  <si>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</si>
  <si>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</si>
  <si>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</si>
  <si>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</si>
  <si>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</si>
  <si>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</si>
  <si>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</si>
  <si>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</si>
  <si>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</si>
  <si>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</si>
  <si>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</si>
  <si>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</si>
  <si>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</si>
  <si>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</si>
  <si>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</si>
  <si>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</si>
  <si>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</si>
  <si>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</si>
  <si>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</si>
  <si>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</si>
  <si>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</si>
  <si>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</si>
  <si>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</si>
  <si>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</si>
  <si>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</si>
  <si>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</si>
  <si>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</si>
  <si>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</si>
  <si>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</si>
  <si>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</si>
  <si>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</si>
  <si>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</si>
  <si>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</si>
  <si>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</si>
  <si>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</si>
  <si>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</si>
  <si>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</si>
  <si>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</si>
  <si>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</si>
  <si>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</si>
  <si>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</si>
  <si>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</si>
  <si>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</si>
  <si>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</si>
  <si>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</si>
  <si>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</si>
  <si>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</si>
  <si>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</si>
  <si>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</si>
  <si>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</si>
  <si>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</si>
  <si>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</si>
  <si>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</si>
  <si>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</si>
  <si>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</si>
  <si>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</si>
  <si>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</si>
  <si>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</si>
  <si>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</si>
  <si>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</si>
  <si>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</si>
  <si>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</si>
  <si>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</si>
  <si>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</si>
  <si>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</si>
  <si>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</si>
  <si>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</si>
  <si>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</si>
  <si>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</si>
  <si>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</si>
  <si>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</si>
  <si>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</si>
  <si>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</si>
  <si>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</si>
  <si>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</si>
  <si>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</si>
  <si>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</si>
  <si>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</si>
  <si>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</si>
  <si>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</si>
  <si>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</si>
  <si>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</si>
  <si>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</si>
  <si>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</si>
  <si>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</si>
  <si>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</si>
  <si>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</si>
  <si>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</si>
  <si>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</si>
  <si>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</si>
  <si>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</si>
  <si>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</si>
  <si>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</si>
  <si>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</si>
  <si>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</si>
  <si>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</si>
  <si>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</si>
  <si>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</si>
  <si>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</si>
  <si>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</si>
  <si>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</si>
  <si>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</si>
  <si>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</si>
  <si>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</si>
  <si>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</si>
  <si>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</si>
  <si>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</si>
  <si>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</si>
  <si>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</si>
  <si>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</si>
  <si>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</si>
  <si>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</si>
  <si>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</si>
  <si>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</si>
  <si>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</si>
  <si>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</si>
  <si>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</si>
  <si>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</si>
  <si>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</si>
  <si>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</si>
  <si>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</si>
  <si>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</si>
  <si>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</si>
  <si>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</si>
  <si>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</si>
  <si>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</si>
  <si>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</si>
  <si>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</si>
  <si>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</si>
  <si>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</si>
  <si>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</si>
  <si>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</si>
  <si>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</si>
  <si>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</si>
  <si>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</si>
  <si>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</si>
  <si>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</si>
  <si>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</si>
  <si>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</si>
  <si>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</si>
  <si>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</si>
  <si>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</si>
  <si>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</si>
  <si>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</si>
  <si>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</si>
  <si>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</si>
  <si>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</si>
  <si>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</si>
  <si>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</si>
  <si>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</si>
  <si>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</si>
  <si>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</si>
  <si>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</si>
  <si>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</si>
  <si>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</si>
  <si>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</si>
  <si>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</si>
  <si>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</si>
  <si>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</si>
  <si>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</si>
  <si>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</si>
  <si>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</si>
  <si>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</si>
  <si>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</si>
  <si>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</si>
  <si>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</si>
  <si>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</si>
  <si>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</si>
  <si>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</si>
  <si>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</si>
  <si>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</si>
  <si>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</si>
  <si>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</si>
  <si>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</si>
  <si>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</si>
  <si>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</si>
  <si>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</si>
  <si>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</si>
  <si>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</si>
  <si>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</si>
  <si>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</si>
  <si>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</si>
  <si>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</si>
  <si>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</si>
  <si>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</si>
  <si>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</si>
  <si>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</si>
  <si>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</si>
  <si>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</si>
  <si>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</si>
  <si>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</si>
  <si>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</si>
  <si>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</si>
  <si>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</si>
  <si>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</si>
  <si>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</si>
  <si>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</si>
  <si>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</si>
  <si>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</si>
  <si>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</si>
  <si>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</si>
  <si>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</si>
  <si>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</si>
  <si>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</si>
  <si>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</si>
  <si>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</si>
  <si>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</si>
  <si>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</si>
  <si>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</si>
  <si>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</si>
  <si>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</si>
  <si>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</si>
  <si>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</si>
  <si>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</si>
  <si>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</si>
  <si>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</si>
  <si>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</si>
  <si>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</si>
  <si>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</si>
  <si>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</si>
  <si>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</si>
  <si>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</si>
  <si>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</si>
  <si>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</si>
  <si>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</si>
  <si>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</si>
  <si>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</si>
  <si>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</si>
  <si>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</si>
  <si>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</si>
  <si>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</si>
  <si>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</si>
  <si>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</si>
  <si>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</si>
  <si>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</si>
  <si>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</si>
  <si>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</si>
  <si>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</si>
  <si>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</si>
  <si>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</si>
  <si>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</si>
  <si>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</si>
  <si>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</si>
  <si>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</si>
  <si>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</si>
  <si>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</si>
  <si>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</si>
  <si>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</si>
  <si>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</si>
  <si>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</si>
  <si>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</si>
  <si>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</si>
  <si>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</si>
  <si>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</si>
  <si>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</si>
  <si>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</si>
  <si>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</si>
  <si>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</si>
  <si>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</si>
  <si>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</si>
  <si>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</si>
  <si>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</si>
  <si>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</si>
  <si>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</si>
  <si>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</si>
  <si>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</si>
  <si>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</si>
  <si>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</si>
  <si>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</si>
  <si>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</si>
  <si>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</si>
  <si>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</si>
  <si>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</si>
  <si>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</si>
  <si>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</si>
  <si>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</si>
  <si>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</si>
  <si>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</si>
  <si>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</si>
  <si>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</si>
  <si>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</si>
  <si>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</si>
  <si>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</si>
  <si>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</si>
  <si>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</si>
  <si>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</si>
  <si>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</si>
  <si>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</si>
  <si>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</si>
  <si>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</si>
  <si>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</si>
  <si>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</si>
  <si>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</si>
  <si>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</si>
  <si>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</si>
  <si>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</si>
  <si>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</si>
  <si>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</si>
  <si>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</si>
  <si>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</si>
  <si>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</si>
  <si>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</si>
  <si>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</si>
  <si>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</si>
  <si>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</si>
  <si>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</si>
  <si>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</si>
  <si>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</si>
  <si>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</si>
  <si>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</si>
  <si>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</si>
  <si>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</si>
  <si>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</si>
  <si>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</si>
  <si>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</si>
  <si>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</si>
  <si>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</si>
  <si>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</si>
  <si>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</si>
  <si>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</si>
  <si>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</si>
  <si>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</si>
  <si>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</si>
  <si>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</si>
  <si>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</si>
  <si>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</si>
  <si>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</si>
  <si>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</si>
  <si>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</si>
  <si>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</si>
  <si>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</si>
  <si>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</si>
  <si>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</si>
  <si>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</si>
  <si>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</si>
  <si>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</si>
  <si>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</si>
  <si>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</si>
  <si>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</si>
  <si>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</si>
  <si>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</si>
  <si>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</si>
  <si>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</si>
  <si>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</si>
  <si>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</si>
  <si>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</si>
  <si>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</si>
  <si>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</si>
  <si>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</si>
  <si>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</si>
  <si>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</si>
  <si>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</si>
  <si>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</si>
  <si>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</si>
  <si>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</si>
  <si>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</si>
  <si>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</si>
  <si>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</si>
  <si>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</si>
  <si>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</si>
  <si>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</si>
  <si>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</si>
  <si>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</si>
  <si>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</si>
  <si>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</si>
  <si>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</si>
  <si>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</si>
  <si>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</si>
  <si>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</si>
  <si>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</si>
  <si>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</si>
  <si>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</si>
  <si>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</si>
  <si>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</si>
  <si>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</si>
  <si>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</si>
  <si>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</si>
  <si>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</si>
  <si>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</si>
  <si>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</si>
  <si>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</si>
  <si>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</si>
  <si>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</si>
  <si>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</si>
  <si>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</si>
  <si>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</si>
  <si>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</si>
  <si>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</si>
  <si>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</si>
  <si>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</si>
  <si>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</si>
  <si>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</si>
  <si>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</si>
  <si>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</si>
  <si>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</si>
  <si>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</si>
  <si>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</si>
  <si>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</si>
  <si>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</si>
  <si>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</si>
  <si>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</si>
  <si>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</si>
  <si>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</si>
  <si>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</si>
  <si>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</si>
  <si>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</si>
  <si>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</si>
  <si>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</si>
  <si>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</si>
  <si>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</si>
  <si>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</si>
  <si>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</si>
  <si>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</si>
  <si>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</si>
  <si>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</si>
  <si>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</si>
  <si>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</si>
  <si>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</si>
  <si>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</si>
  <si>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</si>
  <si>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</si>
  <si>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</si>
  <si>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</si>
  <si>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</si>
  <si>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</si>
  <si>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</si>
  <si>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</si>
  <si>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</si>
  <si>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</si>
  <si>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</si>
  <si>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</si>
  <si>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</si>
  <si>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</si>
  <si>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</si>
  <si>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</si>
  <si>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</si>
  <si>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</si>
  <si>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</si>
  <si>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</si>
  <si>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</si>
  <si>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</si>
  <si>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</si>
  <si>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</si>
  <si>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</si>
  <si>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</si>
  <si>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</si>
  <si>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</si>
  <si>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</si>
  <si>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</si>
  <si>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</si>
  <si>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</si>
  <si>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</si>
  <si>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</si>
  <si>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</si>
  <si>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</si>
  <si>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</si>
  <si>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</si>
  <si>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</si>
  <si>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</si>
  <si>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</si>
  <si>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</si>
  <si>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</si>
  <si>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</si>
  <si>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</si>
  <si>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</si>
  <si>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</si>
  <si>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</si>
  <si>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</si>
  <si>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</si>
  <si>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</si>
  <si>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</si>
  <si>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</si>
  <si>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</si>
  <si>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</si>
  <si>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</si>
  <si>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</si>
  <si>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</si>
  <si>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</si>
  <si>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</si>
  <si>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</si>
  <si>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</si>
  <si>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</si>
  <si>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</si>
  <si>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</si>
  <si>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</si>
  <si>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</si>
  <si>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</si>
  <si>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</si>
  <si>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</si>
  <si>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</si>
  <si>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</si>
  <si>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</si>
  <si>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</si>
  <si>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</si>
  <si>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</si>
  <si>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</si>
  <si>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</si>
  <si>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</si>
  <si>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</si>
  <si>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</si>
  <si>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</si>
  <si>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</si>
  <si>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</si>
  <si>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</si>
  <si>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</si>
  <si>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</si>
  <si>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</si>
  <si>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</si>
  <si>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</si>
  <si>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</si>
  <si>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</si>
  <si>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</si>
  <si>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</si>
  <si>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</si>
  <si>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</si>
  <si>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</si>
  <si>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</si>
  <si>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</si>
  <si>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</si>
  <si>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</si>
  <si>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</si>
  <si>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</si>
  <si>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</si>
  <si>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</si>
  <si>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</si>
  <si>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</si>
  <si>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</si>
  <si>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</si>
  <si>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</si>
  <si>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</si>
  <si>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</si>
  <si>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</si>
  <si>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</si>
  <si>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</si>
  <si>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</si>
  <si>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</si>
  <si>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</si>
  <si>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</si>
  <si>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</si>
  <si>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</si>
  <si>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</si>
  <si>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</si>
  <si>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</si>
  <si>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</si>
  <si>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</si>
  <si>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</si>
  <si>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</si>
  <si>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</si>
  <si>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</si>
  <si>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</si>
  <si>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</si>
  <si>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</si>
  <si>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</si>
  <si>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</si>
  <si>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</si>
  <si>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</si>
  <si>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</si>
  <si>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</si>
  <si>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</si>
  <si>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</si>
  <si>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</si>
  <si>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</si>
  <si>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</si>
  <si>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</si>
  <si>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</si>
  <si>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</si>
  <si>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</si>
  <si>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</si>
  <si>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</si>
  <si>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</si>
  <si>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</si>
  <si>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</si>
  <si>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</si>
  <si>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</si>
  <si>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</si>
  <si>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</si>
  <si>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</si>
  <si>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</si>
  <si>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</si>
  <si>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</si>
  <si>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</si>
  <si>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</si>
  <si>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</si>
  <si>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</si>
  <si>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</si>
  <si>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</si>
  <si>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</si>
  <si>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</si>
  <si>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</si>
  <si>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</si>
  <si>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</si>
  <si>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</si>
  <si>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</si>
  <si>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</si>
  <si>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</si>
  <si>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</si>
  <si>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</si>
  <si>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</si>
  <si>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</si>
  <si>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</si>
  <si>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</si>
  <si>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</si>
  <si>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</si>
  <si>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</si>
  <si>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</si>
  <si>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</si>
  <si>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</si>
  <si>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</si>
  <si>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</si>
  <si>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</si>
  <si>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</si>
  <si>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</si>
  <si>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</si>
  <si>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</si>
  <si>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</si>
  <si>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</si>
  <si>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</si>
  <si>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</si>
  <si>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</si>
  <si>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</si>
  <si>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</si>
  <si>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</si>
  <si>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</si>
  <si>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</si>
  <si>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</si>
  <si>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</si>
  <si>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</si>
  <si>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</si>
  <si>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</si>
  <si>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</si>
  <si>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</si>
  <si>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</si>
  <si>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</si>
  <si>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</si>
  <si>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</si>
  <si>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</si>
  <si>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</si>
  <si>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</si>
  <si>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</si>
  <si>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</si>
  <si>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</si>
  <si>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</si>
  <si>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</si>
  <si>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</si>
  <si>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</si>
  <si>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</si>
  <si>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</si>
  <si>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</si>
  <si>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</si>
  <si>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</si>
  <si>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</si>
  <si>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</si>
  <si>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</si>
  <si>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</si>
  <si>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</si>
  <si>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</si>
  <si>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</si>
  <si>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</si>
  <si>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</si>
  <si>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</si>
  <si>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</si>
  <si>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</si>
  <si>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</si>
  <si>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</si>
  <si>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</si>
  <si>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</si>
  <si>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</si>
  <si>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</si>
  <si>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</si>
  <si>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</si>
  <si>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</si>
  <si>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</si>
  <si>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</si>
  <si>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</si>
  <si>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</si>
  <si>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</si>
  <si>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</si>
  <si>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</si>
  <si>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</si>
  <si>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</si>
  <si>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</si>
  <si>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</si>
  <si>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</si>
  <si>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</si>
  <si>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</si>
  <si>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</si>
  <si>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</si>
  <si>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</si>
  <si>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</si>
  <si>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</si>
  <si>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</si>
  <si>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</si>
  <si>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</si>
  <si>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</si>
  <si>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</si>
  <si>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</si>
  <si>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</si>
  <si>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</si>
  <si>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</si>
  <si>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</si>
  <si>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</si>
  <si>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</si>
  <si>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</si>
  <si>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</si>
  <si>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</si>
  <si>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</si>
  <si>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</si>
  <si>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</si>
  <si>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</si>
  <si>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</si>
  <si>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</si>
  <si>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</si>
  <si>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</si>
  <si>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</si>
  <si>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</si>
  <si>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</si>
  <si>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</si>
  <si>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</si>
  <si>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</si>
  <si>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</si>
  <si>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</si>
  <si>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</si>
  <si>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</si>
  <si>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</si>
  <si>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</si>
  <si>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</si>
  <si>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</si>
  <si>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</si>
  <si>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</si>
  <si>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</si>
  <si>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</si>
  <si>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</si>
  <si>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</si>
  <si>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</si>
  <si>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</si>
  <si>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</si>
  <si>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</si>
  <si>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</si>
  <si>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</si>
  <si>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</si>
  <si>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</si>
  <si>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</si>
  <si>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</si>
  <si>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</si>
  <si>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</si>
  <si>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</si>
  <si>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</si>
  <si>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</si>
  <si>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</si>
  <si>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</si>
  <si>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</si>
  <si>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</si>
  <si>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</si>
  <si>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</si>
  <si>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</si>
  <si>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</si>
  <si>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</si>
  <si>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</si>
  <si>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</si>
  <si>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</si>
  <si>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</si>
  <si>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</si>
  <si>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</si>
  <si>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</si>
  <si>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</si>
  <si>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</si>
  <si>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</si>
  <si>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</si>
  <si>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</si>
  <si>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</si>
  <si>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</si>
  <si>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</si>
  <si>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</si>
  <si>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</si>
  <si>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</si>
  <si>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</si>
  <si>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</si>
  <si>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</si>
  <si>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</si>
  <si>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</si>
  <si>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</si>
  <si>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</si>
  <si>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</si>
  <si>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</si>
  <si>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</si>
  <si>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</si>
  <si>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</si>
  <si>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</si>
  <si>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</si>
  <si>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</si>
  <si>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</si>
  <si>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</si>
  <si>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</si>
  <si>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</si>
  <si>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</si>
  <si>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</si>
  <si>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</si>
  <si>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</si>
  <si>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</si>
  <si>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</si>
  <si>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</si>
  <si>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</si>
  <si>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</si>
  <si>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</si>
  <si>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</si>
  <si>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</si>
  <si>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</si>
  <si>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</si>
  <si>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</si>
  <si>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</si>
  <si>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</si>
  <si>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</si>
  <si>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</si>
  <si>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</si>
  <si>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</si>
  <si>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</si>
  <si>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</si>
  <si>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</si>
  <si>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</si>
  <si>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</si>
  <si>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</si>
  <si>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</si>
  <si>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</si>
  <si>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</si>
  <si>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</si>
  <si>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</si>
  <si>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</si>
  <si>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</si>
  <si>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</si>
  <si>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</si>
  <si>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</si>
  <si>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</si>
  <si>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</si>
  <si>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</si>
  <si>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</si>
  <si>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</si>
  <si>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</si>
  <si>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</si>
  <si>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</si>
  <si>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</si>
  <si>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</si>
  <si>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</si>
  <si>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</si>
  <si>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</si>
  <si>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</si>
  <si>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</si>
  <si>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</si>
  <si>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</si>
  <si>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</si>
  <si>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</si>
  <si>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</si>
  <si>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</si>
  <si>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</si>
  <si>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</si>
  <si>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</si>
  <si>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</si>
  <si>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</si>
  <si>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</si>
  <si>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</si>
  <si>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</si>
  <si>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</si>
  <si>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</si>
  <si>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</si>
  <si>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</si>
  <si>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</si>
  <si>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</si>
  <si>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</si>
  <si>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</si>
  <si>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</si>
  <si>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</si>
  <si>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</si>
  <si>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</si>
  <si>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</si>
  <si>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</si>
  <si>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</si>
  <si>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</si>
  <si>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</si>
  <si>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</si>
  <si>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</si>
  <si>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</si>
  <si>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</si>
  <si>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</si>
  <si>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</si>
  <si>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</si>
  <si>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</si>
  <si>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</si>
  <si>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</si>
  <si>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</si>
  <si>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</si>
  <si>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</si>
  <si>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</si>
  <si>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</si>
  <si>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</si>
  <si>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</si>
  <si>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</si>
  <si>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</si>
  <si>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</si>
  <si>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</si>
  <si>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</si>
  <si>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</si>
  <si>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</si>
  <si>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</si>
  <si>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</si>
  <si>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</si>
  <si>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</si>
  <si>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</si>
  <si>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</si>
  <si>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</si>
  <si>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</si>
  <si>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</si>
  <si>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</si>
  <si>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</si>
  <si>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</si>
  <si>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</si>
  <si>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</si>
  <si>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</si>
  <si>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</si>
  <si>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</si>
  <si>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</si>
  <si>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</si>
  <si>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</si>
  <si>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</si>
  <si>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</si>
  <si>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</si>
  <si>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</si>
  <si>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</si>
  <si>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</si>
  <si>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</si>
  <si>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</si>
  <si>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</si>
  <si>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</si>
  <si>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</si>
  <si>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</si>
  <si>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</si>
  <si>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</si>
  <si>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</si>
  <si>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</si>
  <si>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</si>
  <si>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</si>
  <si>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</si>
  <si>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</si>
  <si>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</si>
  <si>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</si>
  <si>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</si>
  <si>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</si>
  <si>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</si>
  <si>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</si>
  <si>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</si>
  <si>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</si>
  <si>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</si>
  <si>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</si>
  <si>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</si>
  <si>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</si>
  <si>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</si>
  <si>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</si>
  <si>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</si>
  <si>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</si>
  <si>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</si>
  <si>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</si>
  <si>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</si>
  <si>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</si>
  <si>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</si>
  <si>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</si>
  <si>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</si>
  <si>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</si>
  <si>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</si>
  <si>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</si>
  <si>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</si>
  <si>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</si>
  <si>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</si>
  <si>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</si>
  <si>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</si>
  <si>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</si>
  <si>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</si>
  <si>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</si>
  <si>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</si>
  <si>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</si>
  <si>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</si>
  <si>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</si>
  <si>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</si>
  <si>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</si>
  <si>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</si>
  <si>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</si>
  <si>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</si>
  <si>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</si>
  <si>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</si>
  <si>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</si>
  <si>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</si>
  <si>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</si>
  <si>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</si>
  <si>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</si>
  <si>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</si>
  <si>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</si>
  <si>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</si>
  <si>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</si>
  <si>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</si>
  <si>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</si>
  <si>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</si>
  <si>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</si>
  <si>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</si>
  <si>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</si>
  <si>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</si>
  <si>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</si>
  <si>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</si>
  <si>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</si>
  <si>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</si>
  <si>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</si>
  <si>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</si>
  <si>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</si>
  <si>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</si>
  <si>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</si>
  <si>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</si>
  <si>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</si>
  <si>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</si>
  <si>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</si>
  <si>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</si>
  <si>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</si>
  <si>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</si>
  <si>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</si>
  <si>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</si>
  <si>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</si>
  <si>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</si>
  <si>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</si>
  <si>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</si>
  <si>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</si>
  <si>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</si>
  <si>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</si>
  <si>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</si>
  <si>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</si>
  <si>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</si>
  <si>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</si>
  <si>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</si>
  <si>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</si>
  <si>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</si>
  <si>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</si>
  <si>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</si>
  <si>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</si>
  <si>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</si>
  <si>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</si>
  <si>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</si>
  <si>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</si>
  <si>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</si>
  <si>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</si>
  <si>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</si>
  <si>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</si>
  <si>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</si>
  <si>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</si>
  <si>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</si>
  <si>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</si>
  <si>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</si>
  <si>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</si>
  <si>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</si>
  <si>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</si>
  <si>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</si>
  <si>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</si>
  <si>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</si>
  <si>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</si>
  <si>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</si>
  <si>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</si>
  <si>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</si>
  <si>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</si>
  <si>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</si>
  <si>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</si>
  <si>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</si>
  <si>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</si>
  <si>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</si>
  <si>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</si>
  <si>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</si>
  <si>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</si>
  <si>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</si>
  <si>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</si>
  <si>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</si>
  <si>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</si>
  <si>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</si>
  <si>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</si>
  <si>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</si>
  <si>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</si>
  <si>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</si>
  <si>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</si>
  <si>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</si>
  <si>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</si>
  <si>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</si>
  <si>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</si>
  <si>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</si>
  <si>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</si>
  <si>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</si>
  <si>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</si>
  <si>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</si>
  <si>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</si>
  <si>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</si>
  <si>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</si>
  <si>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</si>
  <si>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</si>
  <si>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</si>
  <si>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</si>
  <si>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</si>
  <si>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</si>
  <si>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</si>
  <si>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</si>
  <si>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</si>
  <si>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</si>
  <si>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</si>
  <si>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</si>
  <si>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</si>
  <si>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</si>
  <si>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</si>
  <si>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</si>
  <si>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</si>
  <si>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</si>
  <si>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</si>
  <si>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</si>
  <si>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</si>
  <si>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</si>
  <si>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</si>
  <si>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</si>
  <si>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</si>
  <si>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</si>
  <si>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</si>
  <si>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</si>
  <si>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</si>
  <si>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</si>
  <si>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</si>
  <si>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</si>
  <si>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</si>
  <si>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</si>
  <si>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</si>
  <si>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</si>
  <si>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</si>
  <si>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</si>
  <si>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</si>
  <si>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</si>
  <si>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</si>
  <si>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</si>
  <si>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</si>
  <si>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</si>
  <si>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</si>
  <si>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</si>
  <si>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</si>
  <si>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</si>
  <si>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</si>
  <si>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</si>
  <si>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</si>
  <si>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</si>
  <si>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</si>
  <si>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</si>
  <si>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</si>
  <si>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</si>
  <si>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</si>
  <si>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</si>
  <si>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</si>
  <si>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</si>
  <si>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</si>
  <si>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</si>
  <si>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</si>
  <si>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</si>
  <si>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</si>
  <si>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</si>
  <si>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</si>
  <si>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</si>
  <si>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</si>
  <si>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</si>
  <si>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</si>
  <si>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</si>
  <si>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</si>
  <si>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</si>
  <si>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</si>
  <si>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</si>
  <si>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</si>
  <si>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</si>
  <si>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</si>
  <si>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</si>
  <si>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</si>
  <si>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</si>
  <si>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</si>
  <si>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</si>
  <si>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</si>
  <si>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</si>
  <si>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</si>
  <si>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</si>
  <si>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</si>
  <si>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</si>
  <si>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</si>
  <si>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</si>
  <si>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</si>
  <si>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</si>
  <si>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</si>
  <si>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</si>
  <si>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</si>
  <si>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</si>
  <si>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</si>
  <si>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</si>
  <si>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</si>
  <si>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</si>
  <si>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</si>
  <si>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</si>
  <si>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</si>
  <si>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</si>
  <si>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</si>
  <si>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</si>
  <si>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</si>
  <si>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</si>
  <si>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</si>
  <si>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</si>
  <si>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</si>
  <si>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</si>
  <si>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</si>
  <si>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</si>
  <si>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</si>
  <si>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</si>
  <si>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</si>
  <si>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</si>
  <si>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</si>
  <si>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</si>
  <si>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</si>
  <si>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</si>
  <si>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</si>
  <si>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</si>
  <si>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</si>
  <si>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</si>
  <si>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</si>
  <si>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</si>
  <si>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</si>
  <si>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</si>
  <si>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</si>
  <si>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</si>
  <si>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</si>
  <si>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</si>
  <si>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</si>
  <si>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</si>
  <si>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</si>
  <si>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</si>
  <si>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</si>
  <si>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</si>
  <si>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</si>
  <si>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</si>
  <si>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</si>
  <si>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</si>
  <si>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</si>
  <si>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</si>
  <si>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</si>
  <si>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</si>
  <si>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</si>
  <si>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</si>
  <si>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</si>
  <si>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</si>
  <si>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</si>
  <si>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</si>
  <si>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</si>
  <si>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</si>
  <si>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</si>
  <si>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</si>
  <si>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</si>
  <si>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</si>
  <si>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</si>
  <si>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</si>
  <si>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</si>
  <si>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</si>
  <si>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</si>
  <si>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</si>
  <si>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</si>
  <si>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</si>
  <si>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</si>
  <si>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</si>
  <si>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</si>
  <si>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</si>
  <si>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</si>
  <si>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</si>
  <si>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</si>
  <si>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</si>
  <si>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</si>
  <si>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</si>
  <si>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</si>
  <si>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</si>
  <si>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</si>
  <si>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</si>
  <si>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</si>
  <si>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</si>
  <si>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</si>
  <si>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</si>
  <si>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</si>
  <si>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</si>
  <si>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</si>
  <si>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</si>
  <si>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</si>
  <si>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</si>
  <si>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</si>
  <si>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</si>
  <si>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</si>
  <si>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</si>
  <si>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</si>
  <si>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</si>
  <si>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</si>
  <si>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</si>
  <si>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</si>
  <si>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</si>
  <si>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</si>
  <si>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</si>
  <si>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</si>
  <si>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</si>
  <si>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</si>
  <si>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</si>
  <si>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</si>
  <si>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</si>
  <si>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</si>
  <si>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</si>
  <si>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</si>
  <si>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</si>
  <si>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</si>
  <si>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</si>
  <si>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</si>
  <si>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</si>
  <si>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</si>
  <si>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</si>
  <si>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</si>
  <si>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</si>
  <si>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</si>
  <si>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</si>
  <si>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</si>
  <si>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</si>
  <si>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</si>
  <si>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</si>
  <si>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</si>
  <si>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</si>
  <si>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</si>
  <si>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</si>
  <si>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</si>
  <si>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</si>
  <si>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</si>
  <si>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</si>
  <si>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</si>
  <si>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</si>
  <si>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</si>
  <si>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</si>
  <si>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</si>
  <si>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</si>
  <si>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</si>
  <si>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</si>
  <si>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</si>
  <si>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</si>
  <si>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</si>
  <si>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</si>
  <si>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</si>
  <si>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</si>
  <si>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</si>
  <si>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</si>
  <si>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</si>
  <si>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</si>
  <si>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</si>
  <si>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</si>
  <si>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</si>
  <si>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</si>
  <si>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</si>
  <si>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</si>
  <si>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</si>
  <si>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</si>
  <si>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</si>
  <si>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</si>
  <si>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</si>
  <si>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</si>
  <si>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</si>
  <si>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</si>
  <si>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</si>
  <si>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</si>
  <si>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</si>
  <si>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</si>
  <si>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</si>
  <si>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</si>
  <si>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</si>
  <si>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</si>
  <si>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</si>
  <si>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</si>
  <si>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</si>
  <si>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</si>
  <si>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</si>
  <si>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</si>
  <si>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</si>
  <si>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</si>
  <si>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</si>
  <si>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</si>
  <si>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</si>
  <si>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</si>
  <si>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</si>
  <si>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</si>
  <si>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</si>
  <si>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</si>
  <si>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</si>
  <si>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</si>
  <si>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</si>
  <si>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</si>
  <si>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</si>
  <si>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</si>
  <si>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</si>
  <si>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</si>
  <si>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</si>
  <si>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</si>
  <si>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</si>
  <si>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</si>
  <si>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</si>
  <si>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</si>
  <si>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</si>
  <si>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</si>
  <si>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</si>
  <si>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</si>
  <si>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</si>
  <si>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</si>
  <si>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</si>
  <si>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</si>
  <si>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</si>
  <si>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</si>
  <si>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</si>
  <si>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</si>
  <si>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</si>
  <si>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</si>
  <si>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</si>
  <si>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</si>
  <si>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</si>
  <si>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</si>
  <si>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</si>
  <si>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</si>
  <si>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</si>
  <si>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</si>
  <si>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</si>
  <si>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</si>
  <si>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</si>
  <si>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</si>
  <si>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</si>
  <si>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</si>
  <si>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</si>
  <si>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</si>
  <si>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</si>
  <si>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</si>
  <si>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</si>
  <si>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</si>
  <si>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</si>
  <si>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</si>
  <si>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</si>
  <si>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</si>
  <si>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</si>
  <si>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</si>
  <si>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</si>
  <si>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</si>
  <si>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</si>
  <si>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</si>
  <si>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</si>
  <si>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</si>
  <si>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</si>
  <si>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</si>
  <si>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</si>
  <si>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</si>
  <si>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</si>
  <si>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</si>
  <si>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</si>
  <si>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</si>
  <si>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</si>
  <si>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</si>
  <si>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</si>
  <si>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</si>
  <si>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</si>
  <si>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</si>
  <si>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</si>
  <si>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</si>
  <si>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</si>
  <si>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</si>
  <si>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</si>
  <si>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</si>
  <si>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</si>
  <si>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</si>
  <si>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</si>
  <si>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</si>
  <si>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</si>
  <si>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</si>
  <si>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</si>
  <si>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</si>
  <si>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</si>
  <si>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</si>
  <si>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</si>
  <si>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</si>
  <si>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</si>
  <si>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</si>
  <si>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</si>
  <si>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</si>
  <si>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</si>
  <si>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</si>
  <si>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</si>
  <si>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</si>
  <si>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</si>
  <si>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</si>
  <si>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</si>
  <si>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</si>
  <si>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</si>
  <si>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</si>
  <si>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</si>
  <si>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</si>
  <si>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</si>
  <si>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</si>
  <si>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</si>
  <si>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</si>
  <si>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</si>
  <si>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</si>
  <si>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</si>
  <si>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</si>
  <si>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</si>
  <si>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</si>
  <si>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</si>
  <si>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</si>
  <si>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</si>
  <si>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</si>
  <si>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</si>
  <si>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</si>
  <si>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</si>
  <si>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</si>
  <si>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</si>
  <si>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</si>
  <si>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</si>
  <si>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</si>
  <si>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</si>
  <si>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</si>
  <si>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</si>
  <si>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</si>
  <si>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</si>
  <si>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</si>
  <si>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</si>
  <si>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</si>
  <si>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</si>
  <si>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</si>
  <si>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</si>
  <si>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</si>
  <si>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</si>
  <si>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</si>
  <si>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</si>
  <si>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</si>
  <si>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</si>
  <si>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</si>
  <si>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</si>
  <si>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</si>
  <si>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</si>
  <si>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</si>
  <si>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</si>
  <si>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</si>
  <si>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</si>
  <si>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</si>
  <si>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</si>
  <si>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</si>
  <si>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</si>
  <si>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</si>
  <si>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</si>
  <si>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</si>
  <si>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</si>
  <si>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</si>
  <si>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</si>
  <si>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</si>
  <si>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</si>
  <si>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</si>
  <si>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</si>
  <si>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</si>
  <si>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</si>
  <si>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</si>
  <si>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</si>
  <si>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</si>
  <si>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</si>
  <si>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</si>
  <si>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</si>
  <si>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</si>
  <si>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</si>
  <si>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</si>
  <si>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</si>
  <si>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</si>
  <si>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</si>
  <si>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</si>
  <si>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</si>
  <si>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</si>
  <si>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</si>
  <si>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</si>
  <si>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</si>
  <si>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</si>
  <si>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</si>
  <si>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</si>
  <si>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</si>
  <si>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</si>
  <si>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</si>
  <si>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</si>
  <si>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</si>
  <si>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</si>
  <si>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</si>
  <si>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</si>
  <si>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</si>
  <si>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</si>
  <si>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</si>
  <si>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</si>
  <si>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</si>
  <si>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</si>
  <si>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</si>
  <si>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</si>
  <si>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</si>
  <si>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</si>
  <si>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</si>
  <si>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</si>
  <si>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</si>
  <si>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</si>
  <si>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</si>
  <si>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</si>
  <si>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</si>
  <si>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</si>
  <si>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</si>
  <si>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</si>
  <si>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</si>
  <si>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</si>
  <si>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</si>
  <si>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</si>
  <si>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</si>
  <si>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</si>
  <si>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</si>
  <si>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</si>
  <si>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</si>
  <si>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</si>
  <si>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</si>
  <si>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</si>
  <si>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</si>
  <si>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</si>
  <si>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</si>
  <si>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</si>
  <si>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</si>
  <si>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</si>
  <si>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</si>
  <si>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</si>
  <si>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</si>
  <si>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</si>
  <si>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</si>
  <si>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</si>
  <si>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</si>
  <si>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</si>
  <si>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</si>
  <si>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</si>
  <si>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</si>
  <si>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</si>
  <si>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</si>
  <si>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</si>
  <si>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</si>
  <si>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</si>
  <si>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</si>
  <si>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</si>
  <si>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</si>
  <si>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</si>
  <si>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</si>
  <si>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</si>
  <si>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</si>
  <si>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</si>
  <si>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</si>
  <si>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</si>
  <si>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</si>
  <si>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</si>
  <si>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</si>
  <si>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</si>
  <si>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</si>
  <si>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</si>
  <si>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</si>
  <si>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</si>
  <si>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</si>
  <si>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</si>
  <si>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</si>
  <si>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</si>
  <si>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</si>
  <si>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</si>
  <si>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</si>
  <si>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</si>
  <si>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</si>
  <si>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</si>
  <si>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</si>
  <si>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</si>
  <si>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</si>
  <si>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</si>
  <si>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</si>
  <si>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</si>
  <si>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</si>
  <si>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</si>
  <si>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</si>
  <si>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</si>
  <si>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</si>
  <si>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</si>
  <si>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</si>
  <si>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</si>
  <si>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</si>
  <si>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</si>
  <si>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</si>
  <si>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</si>
  <si>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</si>
  <si>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</si>
  <si>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</si>
  <si>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</si>
  <si>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</si>
  <si>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</si>
  <si>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</si>
  <si>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</si>
  <si>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</si>
  <si>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</si>
  <si>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</si>
  <si>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</si>
  <si>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</si>
  <si>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</si>
  <si>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</si>
  <si>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</si>
  <si>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</si>
  <si>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</si>
  <si>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</si>
  <si>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</si>
  <si>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</si>
  <si>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</si>
  <si>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</si>
  <si>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</si>
  <si>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</si>
  <si>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</si>
  <si>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</si>
  <si>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</si>
  <si>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</si>
  <si>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</si>
  <si>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</si>
  <si>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</si>
  <si>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</si>
  <si>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</si>
  <si>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</si>
  <si>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</si>
  <si>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</si>
  <si>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</si>
  <si>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</si>
  <si>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</si>
  <si>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</si>
  <si>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</si>
  <si>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</si>
  <si>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</si>
  <si>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</si>
  <si>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</si>
  <si>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</si>
  <si>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</si>
  <si>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</si>
  <si>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</si>
  <si>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</si>
  <si>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</si>
  <si>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</si>
  <si>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</si>
  <si>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</si>
  <si>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</si>
  <si>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</si>
  <si>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</si>
  <si>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</si>
  <si>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</si>
  <si>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</si>
  <si>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</si>
  <si>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</si>
  <si>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</si>
  <si>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</si>
  <si>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</si>
  <si>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</si>
  <si>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</si>
  <si>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</si>
  <si>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</si>
  <si>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</si>
  <si>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</si>
  <si>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</si>
  <si>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</si>
  <si>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</si>
  <si>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</si>
  <si>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</si>
  <si>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</si>
  <si>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</si>
  <si>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</si>
  <si>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</si>
  <si>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</si>
  <si>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</si>
  <si>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</si>
  <si>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</si>
  <si>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</si>
  <si>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</si>
  <si>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</si>
  <si>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</si>
  <si>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</si>
  <si>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</si>
  <si>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</si>
  <si>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</si>
  <si>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</si>
  <si>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</si>
  <si>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</si>
  <si>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</si>
  <si>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</si>
  <si>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</si>
  <si>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</si>
  <si>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</si>
  <si>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</si>
  <si>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</si>
  <si>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</si>
  <si>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</si>
  <si>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</si>
  <si>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</si>
  <si>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</si>
  <si>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</si>
  <si>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</si>
  <si>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</si>
  <si>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</si>
  <si>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</si>
  <si>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</si>
  <si>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</si>
  <si>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</si>
  <si>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</si>
  <si>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</si>
  <si>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</si>
  <si>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</si>
  <si>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</si>
  <si>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</si>
  <si>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</si>
  <si>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</si>
  <si>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</si>
  <si>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</si>
  <si>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</si>
  <si>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</si>
  <si>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</si>
  <si>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</si>
  <si>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</si>
  <si>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</si>
  <si>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</si>
  <si>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</si>
  <si>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</si>
  <si>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</si>
  <si>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</si>
  <si>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</si>
  <si>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</si>
  <si>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</si>
  <si>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</si>
  <si>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</si>
  <si>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</si>
  <si>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</si>
  <si>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</si>
  <si>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</si>
  <si>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</si>
  <si>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</si>
  <si>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</si>
  <si>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</si>
  <si>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</si>
  <si>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</si>
  <si>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</si>
  <si>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</si>
  <si>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</si>
  <si>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</si>
  <si>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</si>
  <si>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</si>
  <si>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</si>
  <si>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</si>
  <si>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</si>
  <si>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</si>
  <si>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</si>
  <si>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</si>
  <si>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</si>
  <si>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</si>
  <si>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</si>
  <si>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</si>
  <si>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</si>
  <si>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</si>
  <si>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</si>
  <si>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</si>
  <si>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</si>
  <si>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</si>
  <si>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</si>
  <si>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</si>
  <si>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</si>
  <si>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</si>
  <si>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</si>
  <si>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</si>
  <si>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</si>
  <si>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</si>
  <si>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</si>
  <si>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</si>
  <si>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</si>
  <si>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</si>
  <si>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</si>
  <si>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</si>
  <si>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</si>
  <si>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</si>
  <si>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</si>
  <si>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</si>
  <si>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</si>
  <si>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</si>
  <si>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</si>
  <si>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</si>
  <si>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</si>
  <si>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</si>
  <si>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</si>
  <si>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</si>
  <si>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</si>
  <si>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</si>
  <si>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</si>
  <si>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</si>
  <si>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</si>
  <si>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</si>
  <si>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</si>
  <si>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</si>
  <si>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</si>
  <si>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</si>
  <si>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</si>
  <si>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</si>
  <si>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</si>
  <si>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</si>
  <si>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</si>
  <si>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</si>
  <si>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</si>
  <si>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</si>
  <si>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</si>
  <si>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</si>
  <si>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</si>
  <si>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</si>
  <si>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</si>
  <si>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</si>
  <si>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</si>
  <si>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</si>
  <si>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</si>
  <si>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</si>
  <si>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</si>
  <si>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</si>
  <si>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</si>
  <si>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</si>
  <si>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</si>
  <si>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</si>
  <si>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</si>
  <si>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</si>
  <si>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</si>
  <si>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</si>
  <si>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</si>
  <si>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</si>
  <si>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</si>
  <si>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</si>
  <si>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</si>
  <si>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</si>
  <si>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</si>
  <si>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</si>
  <si>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</si>
  <si>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</si>
  <si>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</si>
  <si>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</si>
  <si>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</si>
  <si>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</si>
  <si>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</si>
  <si>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</si>
  <si>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</si>
  <si>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</si>
  <si>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</si>
  <si>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</si>
  <si>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</si>
  <si>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</si>
  <si>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</si>
  <si>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</si>
  <si>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</si>
  <si>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</si>
  <si>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</si>
  <si>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</si>
  <si>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</si>
  <si>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</si>
  <si>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</si>
  <si>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</si>
  <si>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</si>
  <si>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</si>
  <si>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</si>
  <si>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</si>
  <si>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</si>
  <si>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</si>
  <si>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</si>
  <si>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</si>
  <si>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</si>
  <si>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</si>
  <si>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</si>
  <si>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</si>
  <si>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</si>
  <si>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</si>
  <si>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</si>
  <si>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</si>
  <si>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</si>
  <si>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</si>
  <si>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</si>
  <si>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</si>
  <si>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</si>
  <si>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</si>
  <si>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</si>
  <si>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</si>
  <si>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</si>
  <si>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</si>
  <si>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</si>
  <si>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</si>
  <si>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</si>
  <si>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</si>
  <si>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</si>
  <si>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</si>
  <si>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</si>
  <si>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</si>
  <si>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</si>
  <si>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</si>
  <si>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</si>
  <si>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</si>
  <si>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</si>
  <si>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</si>
  <si>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</si>
  <si>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</si>
  <si>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</si>
  <si>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</si>
  <si>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</si>
  <si>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</si>
  <si>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</si>
  <si>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</si>
  <si>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</si>
  <si>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</si>
  <si>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</si>
  <si>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</si>
  <si>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</si>
  <si>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</si>
  <si>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</si>
  <si>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</si>
  <si>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</si>
  <si>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</si>
  <si>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</si>
  <si>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</si>
  <si>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</si>
  <si>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</si>
  <si>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</si>
  <si>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</si>
  <si>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</si>
  <si>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</si>
  <si>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</si>
  <si>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</si>
  <si>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</si>
  <si>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</si>
  <si>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</si>
  <si>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</si>
  <si>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</si>
  <si>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</si>
  <si>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</si>
  <si>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</si>
  <si>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</si>
  <si>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</si>
  <si>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</si>
  <si>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</si>
  <si>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</si>
  <si>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</si>
  <si>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</si>
  <si>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</si>
  <si>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</si>
  <si>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</si>
  <si>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</si>
  <si>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</si>
  <si>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</si>
  <si>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</si>
  <si>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</si>
  <si>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</si>
  <si>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</si>
  <si>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</si>
  <si>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</si>
  <si>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</si>
  <si>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</si>
  <si>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</si>
  <si>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</si>
  <si>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</si>
  <si>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</si>
  <si>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</si>
  <si>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</si>
  <si>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</si>
  <si>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</si>
  <si>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</si>
  <si>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</si>
  <si>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</si>
  <si>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</si>
  <si>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</si>
  <si>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</si>
  <si>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</si>
  <si>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</si>
  <si>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</si>
  <si>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</si>
  <si>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</si>
  <si>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</si>
  <si>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</si>
  <si>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</si>
  <si>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</si>
  <si>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</si>
  <si>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</si>
  <si>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</si>
  <si>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</si>
  <si>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</si>
  <si>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</si>
  <si>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</si>
  <si>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</si>
  <si>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</si>
  <si>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</si>
  <si>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</si>
  <si>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</si>
  <si>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</si>
  <si>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</si>
  <si>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</si>
  <si>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</si>
  <si>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</si>
  <si>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</si>
  <si>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</si>
  <si>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</si>
  <si>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</si>
  <si>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</si>
  <si>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</si>
  <si>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</si>
  <si>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</si>
  <si>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</si>
  <si>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</si>
  <si>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</si>
  <si>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</si>
  <si>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</si>
  <si>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</si>
  <si>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</si>
  <si>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</si>
  <si>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</si>
  <si>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</si>
  <si>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</si>
  <si>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</si>
  <si>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</si>
  <si>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</si>
  <si>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</si>
  <si>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</si>
  <si>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</si>
  <si>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</si>
  <si>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</si>
  <si>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</si>
  <si>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</si>
  <si>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</si>
  <si>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</si>
  <si>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</si>
  <si>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</si>
  <si>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</si>
  <si>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</si>
  <si>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</si>
  <si>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</si>
  <si>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</si>
  <si>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</si>
  <si>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</si>
  <si>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</si>
  <si>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</si>
  <si>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</si>
  <si>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</si>
  <si>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</si>
  <si>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</si>
  <si>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</si>
  <si>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</si>
  <si>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</si>
  <si>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</si>
  <si>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</si>
  <si>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</si>
  <si>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</si>
  <si>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</si>
  <si>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</si>
  <si>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</si>
  <si>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</si>
  <si>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</si>
  <si>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</si>
  <si>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</si>
  <si>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</si>
  <si>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</si>
  <si>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</si>
  <si>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</si>
  <si>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</si>
  <si>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</si>
  <si>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</si>
  <si>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</si>
  <si>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</si>
  <si>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</si>
  <si>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</si>
  <si>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</si>
  <si>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</si>
  <si>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</si>
  <si>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</si>
  <si>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</si>
  <si>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</si>
  <si>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</si>
  <si>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</si>
  <si>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</si>
  <si>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</si>
  <si>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</si>
  <si>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</si>
  <si>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</si>
  <si>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</si>
  <si>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</si>
  <si>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</si>
  <si>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</si>
  <si>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</si>
  <si>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</si>
  <si>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</si>
  <si>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</si>
  <si>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</si>
  <si>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</si>
  <si>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</si>
  <si>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</si>
  <si>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</si>
  <si>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</si>
  <si>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</si>
  <si>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</si>
  <si>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</si>
  <si>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</si>
  <si>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</si>
  <si>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</si>
  <si>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</si>
  <si>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</si>
  <si>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</si>
  <si>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</si>
  <si>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</si>
  <si>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</si>
  <si>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</si>
  <si>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</si>
  <si>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</si>
  <si>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</si>
  <si>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</si>
  <si>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</si>
  <si>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</si>
  <si>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</si>
  <si>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</si>
  <si>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</si>
  <si>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</si>
  <si>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</si>
  <si>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</si>
  <si>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</si>
  <si>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</si>
  <si>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</si>
  <si>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</si>
  <si>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</si>
  <si>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</si>
  <si>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</si>
  <si>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</si>
  <si>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</si>
  <si>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</si>
  <si>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</si>
  <si>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</si>
  <si>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</si>
  <si>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</si>
  <si>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</si>
  <si>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</si>
  <si>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</si>
  <si>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</si>
  <si>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</si>
  <si>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</si>
  <si>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</si>
  <si>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</si>
  <si>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</si>
  <si>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</si>
  <si>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</si>
  <si>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</si>
  <si>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</si>
  <si>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</si>
  <si>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</si>
  <si>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</si>
  <si>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</si>
  <si>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</si>
  <si>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</si>
  <si>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</si>
  <si>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</si>
  <si>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</si>
  <si>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</si>
  <si>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</si>
  <si>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</si>
  <si>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</si>
  <si>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</si>
  <si>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</si>
  <si>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</si>
  <si>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</si>
  <si>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</si>
  <si>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</si>
  <si>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</si>
  <si>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</si>
  <si>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</si>
  <si>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</si>
  <si>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</si>
  <si>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</si>
  <si>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</si>
  <si>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</si>
  <si>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</si>
  <si>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</si>
  <si>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</si>
  <si>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</si>
  <si>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</si>
  <si>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</si>
  <si>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</si>
  <si>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</si>
  <si>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</si>
  <si>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</si>
  <si>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</si>
  <si>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</si>
  <si>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</si>
  <si>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</si>
  <si>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</si>
  <si>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</si>
  <si>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</si>
  <si>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</si>
  <si>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</si>
  <si>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</si>
  <si>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</si>
  <si>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</si>
  <si>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</si>
  <si>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</si>
  <si>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</si>
  <si>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</si>
  <si>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</si>
  <si>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</si>
  <si>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</si>
  <si>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</si>
  <si>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</si>
  <si>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</si>
  <si>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</si>
  <si>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</si>
  <si>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</si>
  <si>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</si>
  <si>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</si>
  <si>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</si>
  <si>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</si>
  <si>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</si>
  <si>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</si>
  <si>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</si>
  <si>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</si>
  <si>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</si>
  <si>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</si>
  <si>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</si>
  <si>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</si>
  <si>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</si>
  <si>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</si>
  <si>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</si>
  <si>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</si>
  <si>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</si>
  <si>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</si>
  <si>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</si>
  <si>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</si>
  <si>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</si>
  <si>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</si>
  <si>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</si>
  <si>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</si>
  <si>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</si>
  <si>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</si>
  <si>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</si>
  <si>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</si>
  <si>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</si>
  <si>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</si>
  <si>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</si>
  <si>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</si>
  <si>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</si>
  <si>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</si>
  <si>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</si>
  <si>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</si>
  <si>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</si>
  <si>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</si>
  <si>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</si>
  <si>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</si>
  <si>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</si>
  <si>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</si>
  <si>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</si>
  <si>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</si>
  <si>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</si>
  <si>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</si>
  <si>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</si>
  <si>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</si>
  <si>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</si>
  <si>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</si>
  <si>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</si>
  <si>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</si>
  <si>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</si>
  <si>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</si>
  <si>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</si>
  <si>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</si>
  <si>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</si>
  <si>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</si>
  <si>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</si>
  <si>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</si>
  <si>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</si>
  <si>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</si>
  <si>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</si>
  <si>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</si>
  <si>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</si>
  <si>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</si>
  <si>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</si>
  <si>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</si>
  <si>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</si>
  <si>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</si>
  <si>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</si>
  <si>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</si>
  <si>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</si>
  <si>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</si>
  <si>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</si>
  <si>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</si>
  <si>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</si>
  <si>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</si>
  <si>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</si>
  <si>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</si>
  <si>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</si>
  <si>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</si>
  <si>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</si>
  <si>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</si>
  <si>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</si>
  <si>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</si>
  <si>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</si>
  <si>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</si>
  <si>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</si>
  <si>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</si>
  <si>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</si>
  <si>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</si>
  <si>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</si>
  <si>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</si>
  <si>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</si>
  <si>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</si>
  <si>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</si>
  <si>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</si>
  <si>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</si>
  <si>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</si>
  <si>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</si>
  <si>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</si>
  <si>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</si>
  <si>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</si>
  <si>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</si>
  <si>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</si>
  <si>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</si>
  <si>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</si>
  <si>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</si>
  <si>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</si>
  <si>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</si>
  <si>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</si>
  <si>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</si>
  <si>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</si>
  <si>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</si>
  <si>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</si>
  <si>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</si>
  <si>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</si>
  <si>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</si>
  <si>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</si>
  <si>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</si>
  <si>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</si>
  <si>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</si>
  <si>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</si>
  <si>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</si>
  <si>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</si>
  <si>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</si>
  <si>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</si>
  <si>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</si>
  <si>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</si>
  <si>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</si>
  <si>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</si>
  <si>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</si>
  <si>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</si>
  <si>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</si>
  <si>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</si>
  <si>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</si>
  <si>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</si>
  <si>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</si>
  <si>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</si>
  <si>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</si>
  <si>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</si>
  <si>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</si>
  <si>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</si>
  <si>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</si>
  <si>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</si>
  <si>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</si>
  <si>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</si>
  <si>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</si>
  <si>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</si>
  <si>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</si>
  <si>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</si>
  <si>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</si>
  <si>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</si>
  <si>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</si>
  <si>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</si>
  <si>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</si>
  <si>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</si>
  <si>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</si>
  <si>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</si>
  <si>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</si>
  <si>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</si>
  <si>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</si>
  <si>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</si>
  <si>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</si>
  <si>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</si>
  <si>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</si>
  <si>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</si>
  <si>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</si>
  <si>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</si>
  <si>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</si>
  <si>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</si>
  <si>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</si>
  <si>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</si>
  <si>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</si>
  <si>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</si>
  <si>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</si>
  <si>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</si>
  <si>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</si>
  <si>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</si>
  <si>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</si>
  <si>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</si>
  <si>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</si>
  <si>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</si>
  <si>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</si>
  <si>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</si>
  <si>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</si>
  <si>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</si>
  <si>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</si>
  <si>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</si>
  <si>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</si>
  <si>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</si>
  <si>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</si>
  <si>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</si>
  <si>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</si>
  <si>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</si>
  <si>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</si>
  <si>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</si>
  <si>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</si>
  <si>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</si>
  <si>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</si>
  <si>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</si>
  <si>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</si>
  <si>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</si>
  <si>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</si>
  <si>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</si>
  <si>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</si>
  <si>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</si>
  <si>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</si>
  <si>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</si>
  <si>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</si>
  <si>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</si>
  <si>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</si>
  <si>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</si>
  <si>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</si>
  <si>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</si>
  <si>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</si>
  <si>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</si>
  <si>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</si>
  <si>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</si>
  <si>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</si>
  <si>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</si>
  <si>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</si>
  <si>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</si>
  <si>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</si>
  <si>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</si>
  <si>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</si>
  <si>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</si>
  <si>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</si>
  <si>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</si>
  <si>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</si>
  <si>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</si>
  <si>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</si>
  <si>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</si>
  <si>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</si>
  <si>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</si>
  <si>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</si>
  <si>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</si>
  <si>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</si>
  <si>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</si>
  <si>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</si>
  <si>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</si>
  <si>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</si>
  <si>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</si>
  <si>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</si>
  <si>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</si>
  <si>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</si>
  <si>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</si>
  <si>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</si>
  <si>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</si>
  <si>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</si>
  <si>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</si>
  <si>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</si>
  <si>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</si>
  <si>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</si>
  <si>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</si>
  <si>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</si>
  <si>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</si>
  <si>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</si>
  <si>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</si>
  <si>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</si>
  <si>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</si>
  <si>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</si>
  <si>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</si>
  <si>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</si>
  <si>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</si>
  <si>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</si>
  <si>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</si>
  <si>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</si>
  <si>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</si>
  <si>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</si>
  <si>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</si>
  <si>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</si>
  <si>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</si>
  <si>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</si>
  <si>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</si>
  <si>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</si>
  <si>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</si>
  <si>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</si>
  <si>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</si>
  <si>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</si>
  <si>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</si>
  <si>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</si>
  <si>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</si>
  <si>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</si>
  <si>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</si>
  <si>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</si>
  <si>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</si>
  <si>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</si>
  <si>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</si>
  <si>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</si>
  <si>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</si>
  <si>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</si>
  <si>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</si>
  <si>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</si>
  <si>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</si>
  <si>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</si>
  <si>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</si>
  <si>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</si>
  <si>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</si>
  <si>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</si>
  <si>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</si>
  <si>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</si>
  <si>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</si>
  <si>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</si>
  <si>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</si>
  <si>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</si>
  <si>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</si>
  <si>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</si>
  <si>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</si>
  <si>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</si>
  <si>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</si>
  <si>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</si>
  <si>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</si>
  <si>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</si>
  <si>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</si>
  <si>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</si>
  <si>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</si>
  <si>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</si>
  <si>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</si>
  <si>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</si>
  <si>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</si>
  <si>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</si>
  <si>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</si>
  <si>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</si>
  <si>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</si>
  <si>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</si>
  <si>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</si>
  <si>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</si>
  <si>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</si>
  <si>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</si>
  <si>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</si>
  <si>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</si>
  <si>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</si>
  <si>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</si>
  <si>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</si>
  <si>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</si>
  <si>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</si>
  <si>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</si>
  <si>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</si>
  <si>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</si>
  <si>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</si>
  <si>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</si>
  <si>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</si>
  <si>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</si>
  <si>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</si>
  <si>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</si>
  <si>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</si>
  <si>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</si>
  <si>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</si>
  <si>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</si>
  <si>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</si>
  <si>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</si>
  <si>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</si>
  <si>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</si>
  <si>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</si>
  <si>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</si>
  <si>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</si>
  <si>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</si>
  <si>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</si>
  <si>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</si>
  <si>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</si>
  <si>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</si>
  <si>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</si>
  <si>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</si>
  <si>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</si>
  <si>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</si>
  <si>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</si>
  <si>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</si>
  <si>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</si>
  <si>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</si>
  <si>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</si>
  <si>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</si>
  <si>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</si>
  <si>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</si>
  <si>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</si>
  <si>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</si>
  <si>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</si>
  <si>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</si>
  <si>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</si>
  <si>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</si>
  <si>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</si>
  <si>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</si>
  <si>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</si>
  <si>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</si>
  <si>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</si>
  <si>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</si>
  <si>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</si>
  <si>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</si>
  <si>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</si>
  <si>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</si>
  <si>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</si>
  <si>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</si>
  <si>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</si>
  <si>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</si>
  <si>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</si>
  <si>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</si>
  <si>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</si>
  <si>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</si>
  <si>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</si>
  <si>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</si>
  <si>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</si>
  <si>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</si>
  <si>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</si>
  <si>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</si>
  <si>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</si>
  <si>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</si>
  <si>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</si>
  <si>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</si>
  <si>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</si>
  <si>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</si>
  <si>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</si>
  <si>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</si>
  <si>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</si>
  <si>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</si>
  <si>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</si>
  <si>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</si>
  <si>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</si>
  <si>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</si>
  <si>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</si>
  <si>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</si>
  <si>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</si>
  <si>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</si>
  <si>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</si>
  <si>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</si>
  <si>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</si>
  <si>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</si>
  <si>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</si>
  <si>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</si>
  <si>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</si>
  <si>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</si>
  <si>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</si>
  <si>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</si>
  <si>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</si>
  <si>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</si>
  <si>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</si>
  <si>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</si>
  <si>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</si>
  <si>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</si>
  <si>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</si>
  <si>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</si>
  <si>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</si>
  <si>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</si>
  <si>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</si>
  <si>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</si>
  <si>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</si>
  <si>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</si>
  <si>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</si>
  <si>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</si>
  <si>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</si>
  <si>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</si>
  <si>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</si>
  <si>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</si>
  <si>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</si>
  <si>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</si>
  <si>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</si>
  <si>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</si>
  <si>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</si>
  <si>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</si>
  <si>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</si>
  <si>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</si>
  <si>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</si>
  <si>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</si>
  <si>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</si>
  <si>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</si>
  <si>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</si>
  <si>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</si>
  <si>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</si>
  <si>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</si>
  <si>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</si>
  <si>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</si>
  <si>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</si>
  <si>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</si>
  <si>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</si>
  <si>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</si>
  <si>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</si>
  <si>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</si>
  <si>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</si>
  <si>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</si>
  <si>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</si>
  <si>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</si>
  <si>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</si>
  <si>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</si>
  <si>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</si>
  <si>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</si>
  <si>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</si>
  <si>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</si>
  <si>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</si>
  <si>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</si>
  <si>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</si>
  <si>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</si>
  <si>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</si>
  <si>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</si>
  <si>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</si>
  <si>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</si>
  <si>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</si>
  <si>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</si>
  <si>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</si>
  <si>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</si>
  <si>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</si>
  <si>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</si>
  <si>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</si>
  <si>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</si>
  <si>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</si>
  <si>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</si>
  <si>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</si>
  <si>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</si>
  <si>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</si>
  <si>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</si>
  <si>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</si>
  <si>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</si>
  <si>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</si>
  <si>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</si>
  <si>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</si>
  <si>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</si>
  <si>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</si>
  <si>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</si>
  <si>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</si>
  <si>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</si>
  <si>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</si>
  <si>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</si>
  <si>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</si>
  <si>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</si>
  <si>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</si>
  <si>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</si>
  <si>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</si>
  <si>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</si>
  <si>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</si>
  <si>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</si>
  <si>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</si>
  <si>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</si>
  <si>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</si>
  <si>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</si>
  <si>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</si>
  <si>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</si>
  <si>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</si>
  <si>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</si>
  <si>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</si>
  <si>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</si>
  <si>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</si>
  <si>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</si>
  <si>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</si>
  <si>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</si>
  <si>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</si>
  <si>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</si>
  <si>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</si>
  <si>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</si>
  <si>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</si>
  <si>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</si>
  <si>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</si>
  <si>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</si>
  <si>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</si>
  <si>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</si>
  <si>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</si>
  <si>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</si>
  <si>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</si>
  <si>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</si>
  <si>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</si>
  <si>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</si>
  <si>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</si>
  <si>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</si>
  <si>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</si>
  <si>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</si>
  <si>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</si>
  <si>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</si>
  <si>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</si>
  <si>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</si>
  <si>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</si>
  <si>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</si>
  <si>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</si>
  <si>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</si>
  <si>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</si>
  <si>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</si>
  <si>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</si>
  <si>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</si>
  <si>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</si>
  <si>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</si>
  <si>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</si>
  <si>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</si>
  <si>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</si>
  <si>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</si>
  <si>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</si>
  <si>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</si>
  <si>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</si>
  <si>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</si>
  <si>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</si>
  <si>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</si>
  <si>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</si>
  <si>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</si>
  <si>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</si>
  <si>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</si>
  <si>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</si>
  <si>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</si>
  <si>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</si>
  <si>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</si>
  <si>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</si>
  <si>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</si>
  <si>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</si>
  <si>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</si>
  <si>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</si>
  <si>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</si>
  <si>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</si>
  <si>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</si>
  <si>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</si>
  <si>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</si>
  <si>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</si>
  <si>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</si>
  <si>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</si>
  <si>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</si>
  <si>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</si>
  <si>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</si>
  <si>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</si>
  <si>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</si>
  <si>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</si>
  <si>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</si>
  <si>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</si>
  <si>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</si>
  <si>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</si>
  <si>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</si>
  <si>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</si>
  <si>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</si>
  <si>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</si>
  <si>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</si>
  <si>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</si>
  <si>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</si>
  <si>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</si>
  <si>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</si>
  <si>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</si>
  <si>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</si>
  <si>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</si>
  <si>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</si>
  <si>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</si>
  <si>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</si>
  <si>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</si>
  <si>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</si>
  <si>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</si>
  <si>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</si>
  <si>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</si>
  <si>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</si>
  <si>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</si>
  <si>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</si>
  <si>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</si>
  <si>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</si>
  <si>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</si>
  <si>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</si>
  <si>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</si>
  <si>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</si>
  <si>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</si>
  <si>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</si>
  <si>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</si>
  <si>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</si>
  <si>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</si>
  <si>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</si>
  <si>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</si>
  <si>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</si>
  <si>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</si>
  <si>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</si>
  <si>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</si>
  <si>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</si>
  <si>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</si>
  <si>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</si>
  <si>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</si>
  <si>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</si>
  <si>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</si>
  <si>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</si>
  <si>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</si>
  <si>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</si>
  <si>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</si>
  <si>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</si>
  <si>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</si>
  <si>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</si>
  <si>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</si>
  <si>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</si>
  <si>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</si>
  <si>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</si>
  <si>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</si>
  <si>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</si>
  <si>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</si>
  <si>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</si>
  <si>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</si>
  <si>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</si>
  <si>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</si>
  <si>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</si>
  <si>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</si>
  <si>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</si>
  <si>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</si>
  <si>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</si>
  <si>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</si>
  <si>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</si>
  <si>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</si>
  <si>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</si>
  <si>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</si>
  <si>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</si>
  <si>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</si>
  <si>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</si>
  <si>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</si>
  <si>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</si>
  <si>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</si>
  <si>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</si>
  <si>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</si>
  <si>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</si>
  <si>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</si>
  <si>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</si>
  <si>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</si>
  <si>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</si>
  <si>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</si>
  <si>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</si>
  <si>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</si>
  <si>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</si>
  <si>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</si>
  <si>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</si>
  <si>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</si>
  <si>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</si>
  <si>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</si>
  <si>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</si>
  <si>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</si>
  <si>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</si>
  <si>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</si>
  <si>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</si>
  <si>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</si>
  <si>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</si>
  <si>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</si>
  <si>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</si>
  <si>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</si>
  <si>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</si>
  <si>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</si>
  <si>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</si>
  <si>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</si>
  <si>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</si>
  <si>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</si>
  <si>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</si>
  <si>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</si>
  <si>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</si>
  <si>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</si>
  <si>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</si>
  <si>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</si>
  <si>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</si>
  <si>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</si>
  <si>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</si>
  <si>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</si>
  <si>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</si>
  <si>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</si>
  <si>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</si>
  <si>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</si>
  <si>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</si>
  <si>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</si>
  <si>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</si>
  <si>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</si>
  <si>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</si>
  <si>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</si>
  <si>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</si>
  <si>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</si>
  <si>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</si>
  <si>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</si>
  <si>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</si>
  <si>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</si>
  <si>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</si>
  <si>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</si>
  <si>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</si>
  <si>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</si>
  <si>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</si>
  <si>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</si>
  <si>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</si>
  <si>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</si>
  <si>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</si>
  <si>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</si>
  <si>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</si>
  <si>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</si>
  <si>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</si>
  <si>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</si>
  <si>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</si>
  <si>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</si>
  <si>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</si>
  <si>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</si>
  <si>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</si>
  <si>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</si>
  <si>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</si>
  <si>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</si>
  <si>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</si>
  <si>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</si>
  <si>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</si>
  <si>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</si>
  <si>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</si>
  <si>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</si>
  <si>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</si>
  <si>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</si>
  <si>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</si>
  <si>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</si>
  <si>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</si>
  <si>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</si>
  <si>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</si>
  <si>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</si>
  <si>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</si>
  <si>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</si>
  <si>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</si>
  <si>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</si>
  <si>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</si>
  <si>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</si>
  <si>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</si>
  <si>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</si>
  <si>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</si>
  <si>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</si>
  <si>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</si>
  <si>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</si>
  <si>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</si>
  <si>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</si>
  <si>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</si>
  <si>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</si>
  <si>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</si>
  <si>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</si>
  <si>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</si>
  <si>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</si>
  <si>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</si>
  <si>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</si>
  <si>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</si>
  <si>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</si>
  <si>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</si>
  <si>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</si>
  <si>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</si>
  <si>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</si>
  <si>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</si>
  <si>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</si>
  <si>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</si>
  <si>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</si>
  <si>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</si>
  <si>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</si>
  <si>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</si>
  <si>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</si>
  <si>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</si>
  <si>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</si>
  <si>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</si>
  <si>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</si>
  <si>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</si>
  <si>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</si>
  <si>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</si>
  <si>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</si>
  <si>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</si>
  <si>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</si>
  <si>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</si>
  <si>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</si>
  <si>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</si>
  <si>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</si>
  <si>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</si>
  <si>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</si>
  <si>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</si>
  <si>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</si>
  <si>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</si>
  <si>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</si>
  <si>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</si>
  <si>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</si>
  <si>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</si>
  <si>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</si>
  <si>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</si>
  <si>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</si>
  <si>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</si>
  <si>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</si>
  <si>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</si>
  <si>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</si>
  <si>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</si>
  <si>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</si>
  <si>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</si>
  <si>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</si>
  <si>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</si>
  <si>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</si>
  <si>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</si>
  <si>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</si>
  <si>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</si>
  <si>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</si>
  <si>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</si>
  <si>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</si>
  <si>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</si>
  <si>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</si>
  <si>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</si>
  <si>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</si>
  <si>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</si>
  <si>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</si>
  <si>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</si>
  <si>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</si>
  <si>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</si>
  <si>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</si>
  <si>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</si>
  <si>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</si>
  <si>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</si>
  <si>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</si>
  <si>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</si>
  <si>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</si>
  <si>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</si>
  <si>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</si>
  <si>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</si>
  <si>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</si>
  <si>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</si>
  <si>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</si>
  <si>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</si>
  <si>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</si>
  <si>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</si>
  <si>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</si>
  <si>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</si>
  <si>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</si>
  <si>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</si>
  <si>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</si>
  <si>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</si>
  <si>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</si>
  <si>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</si>
  <si>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</si>
  <si>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</si>
  <si>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</si>
  <si>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</si>
  <si>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</si>
  <si>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</si>
  <si>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</si>
  <si>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</si>
  <si>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</si>
  <si>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</si>
  <si>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</si>
  <si>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</si>
  <si>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</si>
  <si>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</si>
  <si>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</si>
  <si>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</si>
  <si>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</si>
  <si>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</si>
  <si>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</si>
  <si>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</si>
  <si>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</si>
  <si>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</si>
  <si>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</si>
  <si>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</si>
  <si>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</si>
  <si>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</si>
  <si>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</si>
  <si>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</si>
  <si>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</si>
  <si>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</si>
  <si>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</si>
  <si>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</si>
  <si>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</si>
  <si>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</si>
  <si>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</si>
  <si>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</si>
  <si>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</si>
  <si>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</si>
  <si>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</si>
  <si>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</si>
  <si>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</si>
  <si>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</si>
  <si>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</si>
  <si>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</si>
  <si>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</si>
  <si>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</si>
  <si>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</si>
  <si>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</si>
  <si>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</si>
  <si>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</si>
  <si>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</si>
  <si>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</si>
  <si>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</si>
  <si>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</si>
  <si>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</si>
  <si>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</si>
  <si>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</si>
  <si>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</si>
  <si>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</si>
  <si>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</si>
  <si>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</si>
  <si>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</si>
  <si>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</si>
  <si>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</si>
  <si>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</si>
  <si>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</si>
  <si>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</si>
  <si>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</si>
  <si>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</si>
  <si>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</si>
  <si>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</si>
  <si>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</si>
  <si>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</si>
  <si>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</si>
  <si>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</si>
  <si>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</si>
  <si>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</si>
  <si>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</si>
  <si>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</si>
  <si>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</si>
  <si>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</si>
  <si>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</si>
  <si>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</si>
  <si>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</si>
  <si>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</si>
  <si>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</si>
  <si>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</si>
  <si>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</si>
  <si>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</si>
  <si>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</si>
  <si>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</si>
  <si>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</si>
  <si>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</si>
  <si>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</si>
  <si>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</si>
  <si>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</si>
  <si>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</si>
  <si>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</si>
  <si>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</si>
  <si>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</si>
  <si>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</si>
  <si>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</si>
  <si>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</si>
  <si>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</si>
  <si>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</si>
  <si>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</si>
  <si>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</si>
  <si>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</si>
  <si>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</si>
  <si>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</si>
  <si>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</si>
  <si>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</si>
  <si>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</si>
  <si>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</si>
  <si>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</si>
  <si>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</si>
  <si>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</si>
  <si>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</si>
  <si>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</si>
  <si>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</si>
  <si>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</si>
  <si>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</si>
  <si>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</si>
  <si>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</si>
  <si>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</si>
  <si>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</si>
  <si>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</si>
  <si>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</si>
  <si>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</si>
  <si>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</si>
  <si>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</si>
  <si>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</si>
  <si>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</si>
  <si>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</si>
  <si>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</si>
  <si>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</si>
  <si>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</si>
  <si>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</si>
  <si>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</si>
  <si>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</si>
  <si>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</si>
  <si>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</si>
  <si>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</si>
  <si>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</si>
  <si>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</si>
  <si>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</si>
  <si>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</si>
  <si>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</si>
  <si>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</si>
  <si>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</si>
  <si>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</si>
  <si>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</si>
  <si>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</si>
  <si>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</si>
  <si>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</si>
  <si>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</si>
  <si>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</si>
  <si>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</si>
  <si>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</si>
  <si>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</si>
  <si>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</si>
  <si>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</si>
  <si>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</si>
  <si>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</si>
  <si>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</si>
  <si>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</si>
  <si>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</si>
  <si>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</si>
  <si>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</si>
  <si>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</si>
  <si>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</si>
  <si>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</si>
  <si>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</si>
  <si>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</si>
  <si>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</si>
  <si>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</si>
  <si>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</si>
  <si>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</si>
  <si>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</si>
  <si>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</si>
  <si>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</si>
  <si>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</si>
  <si>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</si>
  <si>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</si>
  <si>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</si>
  <si>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</si>
  <si>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</si>
  <si>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</si>
  <si>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</si>
  <si>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</si>
  <si>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</si>
  <si>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</si>
  <si>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</si>
  <si>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</si>
  <si>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</si>
  <si>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</si>
  <si>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</si>
  <si>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</si>
  <si>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</si>
  <si>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</si>
  <si>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</si>
  <si>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</si>
  <si>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</si>
  <si>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</si>
  <si>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</si>
  <si>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</si>
  <si>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</si>
  <si>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</si>
  <si>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</si>
  <si>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</si>
  <si>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</si>
  <si>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</si>
  <si>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</si>
  <si>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</si>
  <si>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</si>
  <si>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</si>
  <si>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</si>
  <si>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</si>
  <si>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</si>
  <si>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</si>
  <si>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</si>
  <si>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</si>
  <si>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</si>
  <si>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</si>
  <si>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</si>
  <si>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</si>
  <si>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</si>
  <si>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</si>
  <si>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</si>
  <si>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</si>
  <si>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</si>
  <si>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</si>
  <si>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</si>
  <si>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</si>
  <si>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</si>
  <si>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</si>
  <si>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</si>
  <si>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</si>
  <si>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</si>
  <si>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</si>
  <si>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</si>
  <si>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</si>
  <si>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</si>
  <si>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</si>
  <si>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</si>
  <si>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</si>
  <si>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</si>
  <si>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</si>
  <si>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</si>
  <si>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</si>
  <si>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</si>
  <si>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</si>
  <si>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</si>
  <si>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</si>
  <si>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</si>
  <si>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</si>
  <si>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</si>
  <si>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</si>
  <si>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</si>
  <si>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</si>
  <si>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</si>
  <si>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</si>
  <si>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</si>
  <si>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</si>
  <si>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</si>
  <si>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</si>
  <si>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</si>
  <si>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</si>
  <si>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</si>
  <si>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</si>
  <si>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</si>
  <si>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</si>
  <si>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</si>
  <si>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</si>
  <si>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</si>
  <si>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</si>
  <si>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</si>
  <si>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</si>
  <si>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</si>
  <si>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</si>
  <si>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</si>
  <si>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</si>
  <si>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</si>
  <si>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</si>
  <si>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</si>
  <si>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</si>
  <si>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</si>
  <si>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</si>
  <si>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</si>
  <si>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</si>
  <si>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</si>
  <si>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</si>
  <si>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</si>
  <si>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</si>
  <si>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</si>
  <si>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</si>
  <si>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</si>
  <si>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</si>
  <si>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</si>
  <si>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</si>
  <si>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</si>
  <si>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</si>
  <si>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</si>
  <si>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</si>
  <si>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</si>
  <si>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</si>
  <si>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</si>
  <si>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</si>
  <si>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</si>
  <si>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</si>
  <si>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</si>
  <si>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</si>
  <si>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</si>
  <si>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</si>
  <si>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</si>
  <si>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</si>
  <si>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</si>
  <si>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</si>
  <si>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</si>
  <si>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</si>
  <si>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</si>
  <si>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</si>
  <si>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</si>
  <si>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</si>
  <si>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</si>
  <si>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</si>
  <si>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</si>
  <si>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</si>
  <si>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</si>
  <si>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</si>
  <si>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</si>
  <si>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</si>
  <si>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</si>
  <si>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</si>
  <si>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</si>
  <si>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</si>
  <si>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</si>
  <si>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</si>
  <si>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</si>
  <si>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</si>
  <si>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</si>
  <si>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</si>
  <si>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</si>
  <si>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</si>
  <si>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</si>
  <si>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</si>
  <si>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</si>
  <si>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</si>
  <si>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</si>
  <si>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</si>
  <si>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</si>
  <si>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</si>
  <si>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</si>
  <si>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</si>
  <si>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</si>
  <si>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</si>
  <si>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</si>
  <si>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</si>
  <si>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</si>
  <si>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</si>
  <si>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</si>
  <si>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</si>
  <si>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</si>
  <si>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</si>
  <si>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</si>
  <si>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</si>
  <si>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</si>
  <si>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</si>
  <si>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</si>
  <si>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</si>
  <si>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</si>
  <si>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</si>
  <si>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</si>
  <si>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</si>
  <si>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</si>
  <si>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</si>
  <si>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</si>
  <si>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</si>
  <si>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</si>
  <si>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</si>
  <si>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</si>
  <si>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</si>
  <si>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</si>
  <si>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</si>
  <si>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</si>
  <si>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</si>
  <si>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</si>
  <si>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</si>
  <si>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</si>
  <si>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</si>
  <si>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</si>
  <si>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</si>
  <si>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</si>
  <si>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</si>
  <si>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</si>
  <si>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</si>
  <si>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</si>
  <si>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</si>
  <si>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</si>
  <si>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</si>
  <si>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</si>
  <si>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</si>
  <si>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</si>
  <si>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</si>
  <si>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</si>
  <si>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</si>
  <si>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</si>
  <si>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</si>
  <si>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</si>
  <si>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</si>
  <si>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</si>
  <si>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</si>
  <si>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</si>
  <si>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</si>
  <si>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</si>
  <si>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</si>
  <si>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</si>
  <si>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</si>
  <si>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</si>
  <si>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</si>
  <si>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</si>
  <si>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</si>
  <si>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</si>
  <si>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</si>
  <si>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</si>
  <si>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</si>
  <si>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</si>
  <si>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</si>
  <si>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</si>
  <si>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</si>
  <si>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</si>
  <si>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</si>
  <si>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</si>
  <si>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</si>
  <si>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</si>
  <si>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</si>
  <si>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</si>
  <si>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</si>
  <si>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</si>
  <si>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</si>
  <si>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</si>
  <si>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</si>
  <si>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</si>
  <si>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</si>
  <si>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</si>
  <si>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</si>
  <si>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</si>
  <si>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</si>
  <si>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</si>
  <si>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</si>
  <si>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</si>
  <si>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</si>
  <si>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</si>
  <si>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</si>
  <si>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</si>
  <si>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</si>
  <si>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</si>
  <si>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</si>
  <si>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</si>
  <si>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</si>
  <si>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</si>
  <si>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</si>
  <si>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</si>
  <si>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</si>
  <si>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</si>
  <si>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</si>
  <si>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</si>
  <si>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</si>
  <si>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</si>
  <si>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</si>
  <si>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</si>
  <si>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</si>
  <si>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</si>
  <si>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</si>
  <si>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</si>
  <si>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</si>
  <si>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</si>
  <si>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</si>
  <si>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</si>
  <si>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</si>
  <si>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</si>
  <si>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</si>
  <si>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</si>
  <si>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</si>
  <si>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</si>
  <si>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</si>
  <si>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</si>
  <si>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</si>
  <si>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</si>
  <si>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</si>
  <si>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</si>
  <si>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</si>
  <si>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</si>
  <si>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</si>
  <si>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</si>
  <si>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</si>
  <si>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</si>
  <si>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</si>
  <si>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</si>
  <si>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</si>
  <si>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</si>
  <si>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</si>
  <si>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</si>
  <si>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</si>
  <si>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</si>
  <si>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</si>
  <si>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</si>
  <si>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</si>
  <si>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</si>
  <si>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</si>
  <si>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</si>
  <si>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</si>
  <si>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</si>
  <si>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</si>
  <si>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</si>
  <si>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</si>
  <si>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</si>
  <si>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</si>
  <si>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</si>
  <si>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</si>
  <si>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</si>
  <si>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</si>
  <si>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</si>
  <si>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</si>
  <si>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</si>
  <si>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</si>
  <si>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</si>
  <si>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</si>
  <si>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</si>
  <si>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</si>
  <si>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</si>
  <si>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</si>
  <si>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</si>
  <si>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</si>
  <si>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</si>
  <si>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</si>
  <si>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</si>
  <si>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</si>
  <si>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</si>
  <si>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</si>
  <si>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</si>
  <si>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</si>
  <si>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</si>
  <si>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</si>
  <si>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</si>
  <si>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</si>
  <si>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</si>
  <si>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</si>
  <si>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</si>
  <si>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</si>
  <si>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</si>
  <si>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</si>
  <si>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</si>
  <si>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</si>
  <si>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</si>
  <si>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</si>
  <si>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</si>
  <si>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</si>
  <si>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</si>
  <si>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</si>
  <si>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</si>
  <si>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</si>
  <si>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</si>
  <si>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</si>
  <si>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</si>
  <si>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</si>
  <si>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</si>
  <si>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</si>
  <si>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</si>
  <si>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</si>
  <si>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</si>
  <si>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</si>
  <si>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</si>
  <si>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</si>
  <si>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</si>
  <si>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</si>
  <si>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</si>
  <si>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</si>
  <si>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</si>
  <si>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</si>
  <si>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</si>
  <si>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</si>
  <si>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</si>
  <si>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</si>
  <si>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</si>
  <si>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</si>
  <si>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</si>
  <si>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</si>
  <si>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</si>
  <si>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</si>
  <si>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</si>
  <si>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</si>
  <si>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</si>
  <si>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</si>
  <si>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</si>
  <si>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</si>
  <si>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</si>
  <si>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</si>
  <si>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</si>
  <si>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</si>
  <si>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</si>
  <si>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</si>
  <si>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</si>
  <si>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</si>
  <si>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</si>
  <si>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</si>
  <si>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</si>
  <si>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</si>
  <si>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</si>
  <si>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</si>
  <si>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</si>
  <si>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</si>
  <si>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</si>
  <si>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</si>
  <si>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</si>
  <si>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</si>
  <si>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</si>
  <si>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</si>
  <si>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</si>
  <si>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</si>
  <si>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</si>
  <si>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</si>
  <si>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</si>
  <si>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</si>
  <si>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</si>
  <si>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</si>
  <si>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</si>
  <si>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</si>
  <si>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</si>
  <si>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</si>
  <si>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</si>
  <si>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</si>
  <si>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</si>
  <si>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</si>
  <si>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</si>
  <si>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</si>
  <si>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</si>
  <si>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</si>
  <si>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</si>
  <si>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</si>
  <si>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</si>
  <si>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</si>
  <si>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</si>
  <si>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</si>
  <si>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</si>
  <si>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</si>
  <si>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</si>
  <si>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</si>
  <si>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</si>
  <si>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</si>
  <si>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</si>
  <si>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</si>
  <si>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</si>
  <si>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</si>
  <si>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</si>
  <si>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</si>
  <si>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</si>
  <si>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</si>
  <si>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</si>
  <si>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</si>
  <si>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</si>
  <si>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</si>
  <si>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</si>
  <si>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</si>
  <si>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</si>
  <si>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</si>
  <si>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</si>
  <si>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</si>
  <si>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</si>
  <si>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</si>
  <si>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</si>
  <si>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</si>
  <si>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</si>
  <si>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</si>
  <si>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</si>
  <si>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</si>
  <si>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</si>
  <si>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</si>
  <si>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</si>
  <si>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</si>
  <si>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</si>
  <si>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</si>
  <si>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</si>
  <si>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</si>
  <si>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</si>
  <si>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</si>
  <si>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</si>
  <si>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</si>
  <si>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</si>
  <si>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</si>
  <si>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</si>
  <si>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</si>
  <si>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</si>
  <si>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</si>
  <si>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</si>
  <si>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</si>
  <si>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</si>
  <si>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</si>
  <si>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</si>
  <si>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</si>
  <si>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</si>
  <si>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</si>
  <si>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</si>
  <si>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</si>
  <si>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</si>
  <si>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</si>
  <si>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</si>
  <si>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</si>
  <si>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</si>
  <si>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</si>
  <si>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</si>
  <si>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</si>
  <si>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</si>
  <si>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</si>
  <si>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</si>
  <si>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</si>
  <si>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</si>
  <si>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</si>
  <si>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</si>
  <si>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</si>
  <si>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</si>
  <si>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</si>
  <si>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</si>
  <si>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</si>
  <si>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</si>
  <si>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</si>
  <si>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</si>
  <si>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</si>
  <si>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</si>
  <si>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</si>
  <si>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</si>
  <si>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</si>
  <si>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</si>
  <si>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</si>
  <si>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</si>
  <si>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</si>
  <si>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</si>
  <si>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</si>
  <si>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</si>
  <si>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</si>
  <si>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</si>
  <si>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</si>
  <si>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</si>
  <si>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</si>
  <si>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</si>
  <si>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</si>
  <si>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</si>
  <si>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</si>
  <si>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</si>
  <si>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</si>
  <si>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</si>
  <si>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</si>
  <si>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</si>
  <si>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</si>
  <si>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</si>
  <si>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</si>
  <si>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</si>
  <si>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</si>
  <si>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</si>
  <si>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</si>
  <si>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</si>
  <si>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</si>
  <si>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</si>
  <si>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</si>
  <si>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</si>
  <si>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</si>
  <si>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</si>
  <si>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</si>
  <si>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</si>
  <si>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</si>
  <si>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</si>
  <si>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</si>
  <si>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</si>
  <si>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</si>
  <si>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</si>
  <si>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</si>
  <si>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</si>
  <si>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</si>
  <si>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</si>
  <si>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</si>
  <si>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</si>
  <si>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</si>
  <si>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</si>
  <si>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</si>
  <si>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</si>
  <si>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</si>
  <si>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</si>
  <si>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</si>
  <si>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</si>
  <si>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</si>
  <si>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</si>
  <si>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</si>
  <si>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</si>
  <si>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</si>
  <si>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</si>
  <si>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</si>
  <si>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</si>
  <si>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</si>
  <si>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</si>
  <si>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</si>
  <si>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</si>
  <si>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</si>
  <si>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</si>
  <si>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</si>
  <si>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</si>
  <si>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</si>
  <si>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</si>
  <si>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</si>
  <si>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</si>
  <si>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</si>
  <si>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</si>
  <si>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</si>
  <si>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</si>
  <si>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</si>
  <si>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</si>
  <si>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</si>
  <si>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</si>
  <si>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</si>
  <si>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</si>
  <si>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</si>
  <si>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</si>
  <si>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</si>
  <si>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</si>
  <si>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</si>
  <si>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</si>
  <si>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</si>
  <si>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</si>
  <si>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</si>
  <si>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</si>
  <si>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</si>
  <si>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</si>
  <si>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</si>
  <si>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</si>
  <si>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</si>
  <si>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</si>
  <si>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</si>
  <si>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</si>
  <si>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</si>
  <si>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</si>
  <si>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</si>
  <si>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</si>
  <si>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</si>
  <si>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</si>
  <si>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</si>
  <si>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</si>
  <si>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</si>
  <si>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</si>
  <si>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</si>
  <si>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</si>
  <si>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</si>
  <si>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</si>
  <si>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</si>
  <si>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</si>
  <si>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</si>
  <si>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</si>
  <si>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</si>
  <si>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</si>
  <si>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</si>
  <si>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</si>
  <si>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</si>
  <si>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</si>
  <si>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</si>
  <si>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</si>
  <si>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</si>
  <si>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</si>
  <si>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</si>
  <si>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</si>
  <si>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</si>
  <si>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</si>
  <si>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</si>
  <si>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</si>
  <si>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</si>
  <si>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</si>
  <si>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</si>
  <si>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</si>
  <si>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</si>
  <si>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</si>
  <si>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</si>
  <si>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</si>
  <si>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</si>
  <si>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</si>
  <si>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</si>
  <si>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</si>
  <si>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</si>
  <si>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</si>
  <si>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</si>
  <si>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</si>
  <si>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</si>
  <si>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</si>
  <si>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</si>
  <si>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</si>
  <si>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</si>
  <si>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</si>
  <si>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</si>
  <si>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</si>
  <si>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</si>
  <si>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</si>
  <si>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</si>
  <si>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</si>
  <si>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</si>
  <si>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</si>
  <si>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</si>
  <si>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</si>
  <si>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</si>
  <si>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</si>
  <si>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</si>
  <si>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</si>
  <si>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</si>
  <si>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</si>
  <si>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</si>
  <si>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</si>
  <si>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</si>
  <si>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</si>
  <si>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</si>
  <si>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</si>
  <si>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</si>
  <si>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</si>
  <si>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</si>
  <si>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</si>
  <si>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</si>
  <si>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</si>
  <si>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</si>
  <si>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</si>
  <si>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</si>
  <si>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</si>
  <si>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</si>
  <si>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</si>
  <si>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</si>
  <si>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</si>
  <si>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</si>
  <si>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</si>
  <si>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</si>
  <si>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</si>
  <si>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</si>
  <si>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</si>
  <si>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</si>
  <si>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</si>
  <si>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</si>
  <si>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</si>
  <si>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</si>
  <si>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</si>
  <si>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</si>
  <si>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</si>
  <si>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</si>
  <si>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</si>
  <si>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</si>
  <si>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</si>
  <si>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</si>
  <si>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</si>
  <si>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</si>
  <si>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</si>
  <si>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</si>
  <si>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</si>
  <si>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</si>
  <si>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</si>
  <si>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</si>
  <si>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</si>
  <si>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</si>
  <si>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</si>
  <si>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</si>
  <si>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</si>
  <si>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</si>
  <si>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</si>
  <si>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</si>
  <si>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</si>
  <si>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</si>
  <si>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</si>
  <si>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</si>
  <si>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</si>
  <si>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</si>
  <si>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</si>
  <si>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</si>
  <si>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</si>
  <si>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</si>
  <si>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</si>
  <si>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</si>
  <si>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</si>
  <si>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</si>
  <si>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</si>
  <si>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</si>
  <si>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</si>
  <si>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</si>
  <si>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</si>
  <si>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</si>
  <si>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</si>
  <si>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</si>
  <si>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</si>
  <si>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</si>
  <si>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</si>
  <si>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</si>
  <si>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</si>
  <si>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</si>
  <si>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</si>
  <si>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</si>
  <si>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</si>
  <si>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</si>
  <si>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</si>
  <si>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</si>
  <si>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</si>
  <si>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</si>
  <si>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</si>
  <si>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</si>
  <si>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</si>
  <si>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</si>
  <si>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</si>
  <si>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</si>
  <si>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</si>
  <si>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</si>
  <si>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</si>
  <si>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</si>
  <si>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</si>
  <si>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</si>
  <si>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</si>
  <si>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</si>
  <si>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</si>
  <si>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</si>
  <si>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</si>
  <si>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</si>
  <si>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</si>
  <si>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</si>
  <si>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</si>
  <si>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</si>
  <si>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</si>
  <si>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</si>
  <si>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</si>
  <si>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</si>
  <si>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</si>
  <si>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</si>
  <si>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</si>
  <si>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</si>
  <si>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</si>
  <si>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</si>
  <si>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</si>
  <si>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</si>
  <si>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</si>
  <si>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</si>
  <si>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</si>
  <si>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</si>
  <si>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</si>
  <si>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</si>
  <si>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</si>
  <si>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</si>
  <si>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</si>
  <si>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</si>
  <si>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</si>
  <si>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</si>
  <si>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</si>
  <si>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</si>
  <si>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</si>
  <si>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</si>
  <si>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</si>
  <si>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</si>
  <si>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</si>
  <si>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</si>
  <si>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</si>
  <si>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</si>
  <si>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</si>
  <si>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</si>
  <si>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</si>
  <si>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</si>
  <si>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</si>
  <si>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</si>
  <si>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</si>
  <si>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</si>
  <si>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</si>
  <si>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</si>
  <si>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</si>
  <si>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</si>
  <si>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</si>
  <si>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</si>
  <si>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</si>
  <si>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</si>
  <si>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</si>
  <si>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</si>
  <si>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</si>
  <si>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</si>
  <si>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</si>
  <si>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</si>
  <si>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</si>
  <si>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</si>
  <si>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</si>
  <si>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</si>
  <si>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</si>
  <si>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</si>
  <si>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</si>
  <si>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</si>
  <si>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</si>
  <si>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</si>
  <si>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</si>
  <si>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</si>
  <si>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</si>
  <si>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</si>
  <si>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</si>
  <si>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</si>
  <si>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</si>
  <si>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</si>
  <si>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</si>
  <si>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</si>
  <si>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</si>
  <si>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</si>
  <si>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</si>
  <si>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</si>
  <si>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</si>
  <si>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</si>
  <si>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</si>
  <si>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</si>
  <si>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</si>
  <si>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</si>
  <si>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</si>
  <si>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</si>
  <si>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</si>
  <si>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</si>
  <si>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</si>
  <si>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</si>
  <si>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</si>
  <si>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</si>
  <si>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</si>
  <si>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</si>
  <si>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</si>
  <si>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</si>
  <si>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</si>
  <si>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</si>
  <si>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</si>
  <si>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</si>
  <si>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</si>
  <si>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</si>
  <si>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</si>
  <si>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</si>
  <si>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</si>
  <si>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</si>
  <si>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</si>
  <si>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</si>
  <si>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</si>
  <si>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</si>
  <si>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</si>
  <si>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</si>
  <si>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</si>
  <si>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</si>
  <si>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</si>
  <si>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</si>
  <si>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</si>
  <si>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</si>
  <si>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</si>
  <si>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</si>
  <si>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</si>
  <si>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</si>
  <si>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</si>
  <si>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</si>
  <si>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</si>
  <si>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</si>
  <si>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</si>
  <si>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</si>
  <si>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</si>
  <si>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</si>
  <si>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</si>
  <si>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</si>
  <si>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</si>
  <si>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</si>
  <si>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</si>
  <si>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</si>
  <si>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</si>
  <si>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</si>
  <si>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</si>
  <si>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</si>
  <si>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</si>
  <si>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</si>
  <si>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</si>
  <si>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</si>
  <si>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</si>
  <si>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</si>
  <si>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</si>
  <si>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</si>
  <si>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</si>
  <si>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</si>
  <si>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</si>
  <si>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</si>
  <si>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</si>
  <si>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</si>
  <si>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</si>
  <si>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</si>
  <si>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</si>
  <si>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</si>
  <si>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</si>
  <si>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</si>
  <si>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</si>
  <si>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</si>
  <si>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</si>
  <si>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</si>
  <si>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</si>
  <si>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</si>
  <si>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</si>
  <si>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</si>
  <si>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</si>
  <si>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</si>
  <si>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</si>
  <si>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</si>
  <si>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</si>
  <si>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</si>
  <si>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</si>
  <si>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</si>
  <si>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</si>
  <si>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</si>
  <si>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</si>
  <si>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</si>
  <si>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</si>
  <si>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</si>
  <si>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</si>
  <si>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</si>
  <si>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</si>
  <si>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</si>
  <si>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</si>
  <si>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</si>
  <si>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</si>
  <si>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</si>
  <si>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</si>
  <si>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</si>
  <si>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</si>
  <si>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</si>
  <si>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</si>
  <si>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</si>
  <si>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</si>
  <si>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</si>
  <si>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</si>
  <si>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</si>
  <si>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</si>
  <si>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</si>
  <si>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</si>
  <si>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</si>
  <si>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</si>
  <si>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</si>
  <si>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</si>
  <si>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</si>
  <si>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</si>
  <si>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</si>
  <si>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</si>
  <si>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</si>
  <si>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</si>
  <si>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</si>
  <si>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</si>
  <si>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</si>
  <si>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</si>
  <si>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</si>
  <si>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</si>
  <si>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</si>
  <si>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</si>
  <si>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</si>
  <si>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</si>
  <si>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</si>
  <si>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</si>
  <si>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</si>
  <si>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</si>
  <si>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</si>
  <si>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</si>
  <si>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</si>
  <si>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</si>
  <si>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</si>
  <si>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</si>
  <si>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</si>
  <si>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</si>
  <si>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</si>
  <si>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</si>
  <si>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</si>
  <si>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</si>
  <si>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</si>
  <si>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</si>
  <si>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</si>
  <si>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</si>
  <si>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</si>
  <si>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</si>
  <si>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</si>
  <si>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</si>
  <si>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</si>
  <si>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</si>
  <si>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</si>
  <si>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</si>
  <si>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</si>
  <si>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</si>
  <si>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</si>
  <si>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</si>
  <si>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</si>
  <si>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</si>
  <si>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</si>
  <si>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</si>
  <si>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</si>
  <si>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</si>
  <si>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</si>
  <si>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</si>
  <si>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</si>
  <si>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</si>
  <si>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</si>
  <si>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</si>
  <si>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</si>
  <si>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</si>
  <si>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</si>
  <si>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</si>
  <si>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</si>
  <si>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</si>
  <si>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</si>
  <si>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</si>
  <si>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</si>
  <si>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</si>
  <si>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</si>
  <si>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</si>
  <si>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</si>
  <si>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</si>
  <si>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</si>
  <si>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</si>
  <si>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</si>
  <si>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</si>
  <si>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</si>
  <si>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</si>
  <si>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</si>
  <si>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</si>
  <si>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</si>
  <si>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</si>
  <si>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</si>
  <si>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</si>
  <si>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</si>
  <si>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</si>
  <si>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</si>
  <si>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</si>
  <si>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</si>
  <si>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</si>
  <si>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</si>
  <si>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</si>
  <si>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</si>
  <si>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</si>
  <si>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</si>
  <si>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</si>
  <si>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</si>
  <si>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</si>
  <si>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</si>
  <si>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</si>
  <si>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</si>
  <si>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</si>
  <si>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</si>
  <si>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</si>
  <si>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</si>
  <si>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</si>
  <si>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</si>
  <si>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</si>
  <si>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</si>
  <si>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</si>
  <si>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</si>
  <si>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</si>
  <si>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</si>
  <si>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</si>
  <si>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</si>
  <si>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</si>
  <si>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</si>
  <si>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</si>
  <si>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</si>
  <si>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</si>
  <si>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</si>
  <si>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</si>
  <si>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</si>
  <si>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</si>
  <si>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</si>
  <si>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</si>
  <si>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</si>
  <si>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</si>
  <si>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</si>
  <si>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</si>
  <si>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</si>
  <si>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</si>
  <si>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</si>
  <si>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</si>
  <si>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</si>
  <si>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</si>
  <si>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</si>
  <si>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</si>
  <si>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</si>
  <si>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</si>
  <si>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</si>
  <si>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</si>
  <si>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</si>
  <si>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</si>
  <si>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</si>
  <si>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</si>
  <si>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</si>
  <si>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</si>
  <si>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</si>
  <si>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</si>
  <si>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</si>
  <si>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</si>
  <si>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</si>
  <si>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</si>
  <si>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</si>
  <si>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</si>
  <si>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</si>
  <si>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</si>
  <si>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</si>
  <si>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</si>
  <si>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</si>
  <si>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</si>
  <si>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</si>
  <si>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</si>
  <si>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</si>
  <si>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</si>
  <si>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</si>
  <si>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</si>
  <si>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</si>
  <si>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</si>
  <si>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</si>
  <si>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</si>
  <si>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</si>
  <si>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</si>
  <si>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</si>
  <si>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</si>
  <si>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</si>
  <si>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</si>
  <si>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</si>
  <si>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</si>
  <si>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</si>
  <si>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</si>
  <si>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</si>
  <si>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</si>
  <si>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</si>
  <si>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</si>
  <si>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</si>
  <si>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</si>
  <si>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</si>
  <si>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</si>
  <si>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</si>
  <si>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</si>
  <si>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</si>
  <si>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</si>
  <si>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</si>
  <si>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</si>
  <si>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</si>
  <si>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</si>
  <si>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</si>
  <si>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</si>
  <si>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</si>
  <si>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</si>
  <si>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</si>
  <si>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</si>
  <si>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</si>
  <si>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</si>
  <si>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</si>
  <si>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</si>
  <si>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</si>
  <si>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</si>
  <si>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</si>
  <si>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</si>
  <si>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</si>
  <si>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</si>
  <si>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</si>
  <si>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</si>
  <si>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</si>
  <si>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</si>
  <si>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</si>
  <si>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</si>
  <si>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</si>
  <si>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</si>
  <si>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</si>
  <si>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</si>
  <si>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</si>
  <si>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</si>
  <si>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</si>
  <si>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</si>
  <si>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</si>
  <si>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</si>
  <si>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</si>
  <si>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</si>
  <si>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</si>
  <si>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</si>
  <si>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</si>
  <si>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</si>
  <si>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</si>
  <si>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</si>
  <si>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</si>
  <si>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</si>
  <si>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</si>
  <si>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</si>
  <si>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</si>
  <si>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</si>
  <si>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</si>
  <si>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</si>
  <si>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</si>
  <si>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</si>
  <si>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</si>
  <si>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</si>
  <si>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</si>
  <si>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</si>
  <si>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</si>
  <si>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</si>
  <si>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</si>
  <si>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</si>
  <si>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</si>
  <si>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</si>
  <si>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</si>
  <si>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</si>
  <si>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</si>
  <si>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</si>
  <si>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</si>
  <si>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</si>
  <si>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</si>
  <si>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</si>
  <si>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</si>
  <si>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</si>
  <si>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</si>
  <si>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</si>
  <si>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</si>
  <si>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</si>
  <si>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</si>
  <si>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</si>
  <si>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</si>
  <si>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</si>
  <si>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</si>
  <si>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</si>
  <si>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</si>
  <si>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</si>
  <si>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</si>
  <si>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</si>
  <si>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</si>
  <si>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</si>
  <si>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</si>
  <si>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</si>
  <si>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</si>
  <si>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</si>
  <si>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</si>
  <si>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</si>
  <si>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</si>
  <si>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</si>
  <si>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</si>
  <si>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</si>
  <si>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</si>
  <si>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</si>
  <si>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</si>
  <si>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</si>
  <si>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</si>
  <si>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</si>
  <si>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</si>
  <si>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</si>
  <si>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</si>
  <si>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</si>
  <si>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</si>
  <si>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</si>
  <si>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</si>
  <si>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</si>
  <si>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</si>
  <si>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</si>
  <si>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</si>
  <si>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</si>
  <si>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</si>
  <si>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</si>
  <si>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</si>
  <si>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</si>
  <si>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</si>
  <si>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</si>
  <si>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</si>
  <si>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</si>
  <si>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</si>
  <si>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</si>
  <si>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</si>
  <si>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</si>
  <si>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</si>
  <si>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</si>
  <si>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</si>
  <si>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</si>
  <si>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</si>
  <si>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</si>
  <si>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</si>
  <si>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</si>
  <si>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</si>
  <si>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</si>
  <si>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</si>
  <si>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</si>
  <si>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</si>
  <si>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</si>
  <si>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</si>
  <si>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</si>
  <si>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</si>
  <si>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</si>
  <si>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</si>
  <si>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</si>
  <si>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</si>
  <si>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</si>
  <si>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</si>
  <si>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</si>
  <si>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</si>
  <si>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</si>
  <si>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</si>
  <si>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</si>
  <si>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</si>
  <si>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</si>
  <si>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</si>
  <si>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</si>
  <si>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</si>
  <si>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</si>
  <si>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</si>
  <si>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</si>
  <si>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</si>
  <si>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</si>
  <si>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</si>
  <si>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</si>
  <si>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</si>
  <si>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</si>
  <si>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</si>
  <si>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</si>
  <si>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</si>
  <si>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</si>
  <si>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</si>
  <si>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</si>
  <si>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</si>
  <si>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</si>
  <si>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</si>
  <si>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</si>
  <si>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</si>
  <si>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</si>
  <si>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</si>
  <si>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</si>
  <si>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</si>
  <si>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</si>
  <si>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</si>
  <si>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</si>
  <si>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</si>
  <si>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</si>
  <si>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</si>
  <si>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</si>
  <si>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</si>
  <si>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</si>
  <si>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</si>
  <si>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</si>
  <si>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</si>
  <si>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</si>
  <si>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</si>
  <si>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</si>
  <si>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</si>
  <si>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</si>
  <si>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</si>
  <si>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</si>
  <si>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</si>
  <si>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</si>
  <si>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</si>
  <si>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</si>
  <si>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</si>
  <si>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</si>
  <si>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</si>
  <si>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</si>
  <si>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</si>
  <si>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</si>
  <si>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</si>
  <si>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</si>
  <si>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</si>
  <si>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</si>
  <si>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</si>
  <si>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</si>
  <si>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</si>
  <si>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</si>
  <si>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</si>
  <si>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</si>
  <si>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</si>
  <si>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</si>
  <si>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</si>
  <si>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</si>
  <si>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</si>
  <si>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</si>
  <si>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</si>
  <si>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</si>
  <si>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</si>
  <si>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</si>
  <si>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</si>
  <si>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</si>
  <si>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</si>
  <si>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</si>
  <si>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</si>
  <si>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</si>
  <si>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</si>
  <si>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</si>
  <si>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</si>
  <si>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</si>
  <si>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</si>
  <si>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</si>
  <si>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</si>
  <si>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</si>
  <si>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</si>
  <si>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</si>
  <si>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</si>
  <si>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</si>
  <si>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</si>
  <si>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</si>
  <si>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</si>
  <si>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</si>
  <si>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</si>
  <si>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</si>
  <si>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</si>
  <si>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</si>
  <si>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</si>
  <si>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</si>
  <si>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</si>
  <si>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</si>
  <si>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</si>
  <si>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</si>
  <si>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</si>
  <si>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</si>
  <si>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</si>
  <si>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</si>
  <si>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</si>
  <si>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</si>
  <si>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</si>
  <si>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</si>
  <si>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</si>
  <si>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</si>
  <si>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</si>
  <si>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</si>
  <si>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</si>
  <si>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</si>
  <si>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</si>
  <si>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</si>
  <si>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</si>
  <si>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</si>
  <si>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</si>
  <si>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</si>
  <si>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</si>
  <si>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</si>
  <si>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</si>
  <si>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</si>
  <si>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</si>
  <si>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</si>
  <si>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</si>
  <si>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</si>
  <si>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</si>
  <si>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</si>
  <si>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</si>
  <si>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</si>
  <si>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</si>
  <si>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</si>
  <si>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</si>
  <si>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</si>
  <si>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</si>
  <si>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</si>
  <si>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</si>
  <si>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</si>
  <si>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</si>
  <si>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</si>
  <si>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</si>
  <si>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</si>
  <si>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</si>
  <si>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</si>
  <si>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</si>
  <si>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</si>
  <si>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</si>
  <si>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</si>
  <si>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</si>
  <si>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</si>
  <si>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</si>
  <si>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</si>
  <si>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</si>
  <si>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</si>
  <si>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</si>
  <si>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</si>
  <si>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</si>
  <si>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</si>
  <si>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</si>
  <si>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</si>
  <si>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</si>
  <si>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</si>
  <si>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</si>
  <si>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</si>
  <si>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</si>
  <si>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</si>
  <si>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</si>
  <si>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</si>
  <si>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</si>
  <si>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</si>
  <si>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</si>
  <si>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</si>
  <si>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</si>
  <si>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</si>
  <si>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</si>
  <si>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</si>
  <si>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</si>
  <si>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</si>
  <si>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</si>
  <si>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</si>
  <si>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</si>
  <si>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</si>
  <si>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</si>
  <si>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</si>
  <si>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</si>
  <si>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</si>
  <si>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</si>
  <si>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</si>
  <si>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</si>
  <si>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</si>
  <si>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</si>
  <si>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</si>
  <si>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</si>
  <si>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</si>
  <si>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</si>
  <si>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</si>
  <si>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</si>
  <si>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</si>
  <si>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</si>
  <si>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</si>
  <si>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</si>
  <si>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</si>
  <si>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</si>
  <si>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</si>
  <si>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</si>
  <si>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</si>
  <si>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</si>
  <si>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</si>
  <si>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</si>
  <si>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</si>
  <si>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</si>
  <si>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</si>
  <si>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</si>
  <si>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</si>
  <si>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</si>
  <si>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</si>
  <si>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</si>
  <si>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</si>
  <si>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</si>
  <si>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</si>
  <si>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</si>
  <si>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</si>
  <si>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</si>
  <si>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</si>
  <si>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</si>
  <si>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</si>
  <si>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</si>
  <si>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</si>
  <si>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</si>
  <si>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</si>
  <si>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</si>
  <si>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</si>
  <si>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</si>
  <si>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</si>
  <si>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</si>
  <si>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</si>
  <si>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</si>
  <si>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</si>
  <si>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</si>
  <si>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</si>
  <si>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</si>
  <si>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</si>
  <si>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</si>
  <si>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</si>
  <si>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</si>
  <si>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</si>
  <si>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</si>
  <si>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</si>
  <si>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</si>
  <si>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</si>
  <si>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</si>
  <si>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</si>
  <si>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</si>
  <si>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</si>
  <si>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</si>
  <si>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</si>
  <si>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</si>
  <si>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</si>
  <si>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</si>
  <si>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</si>
  <si>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</si>
  <si>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</si>
  <si>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</si>
  <si>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</si>
  <si>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</si>
  <si>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</si>
  <si>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</si>
  <si>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</si>
  <si>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</si>
  <si>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</si>
  <si>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</si>
  <si>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</si>
  <si>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</si>
  <si>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</si>
  <si>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</si>
  <si>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</si>
  <si>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</si>
  <si>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</si>
  <si>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</si>
  <si>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</si>
  <si>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</si>
  <si>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</si>
  <si>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</si>
  <si>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</si>
  <si>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</si>
  <si>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</si>
  <si>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</si>
  <si>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</si>
  <si>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</si>
  <si>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</si>
  <si>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</si>
  <si>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</si>
  <si>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</si>
  <si>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</si>
  <si>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</si>
  <si>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</si>
  <si>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</si>
  <si>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</si>
  <si>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</si>
  <si>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</si>
  <si>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</si>
  <si>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</si>
  <si>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</si>
  <si>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</si>
  <si>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</si>
  <si>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</si>
  <si>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</si>
  <si>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</si>
  <si>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</si>
  <si>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</si>
  <si>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</si>
  <si>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</si>
  <si>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</si>
  <si>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</si>
  <si>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</si>
  <si>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</si>
  <si>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</si>
  <si>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</si>
  <si>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</si>
  <si>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</si>
  <si>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</si>
  <si>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</si>
  <si>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</si>
  <si>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</si>
  <si>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</si>
  <si>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</si>
  <si>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</si>
  <si>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</si>
  <si>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</si>
  <si>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</si>
  <si>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</si>
  <si>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</si>
  <si>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</si>
  <si>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</si>
  <si>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</si>
  <si>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</si>
  <si>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</si>
  <si>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</si>
  <si>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</si>
  <si>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</si>
  <si>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</si>
  <si>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</si>
  <si>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</si>
  <si>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</si>
  <si>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</si>
  <si>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</si>
  <si>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</si>
  <si>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</si>
  <si>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</si>
  <si>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</si>
  <si>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</si>
  <si>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</si>
  <si>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</si>
  <si>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</si>
  <si>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</si>
  <si>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</si>
  <si>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</si>
  <si>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</si>
  <si>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</si>
  <si>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</si>
  <si>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</si>
  <si>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</si>
  <si>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</si>
  <si>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</si>
  <si>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</si>
  <si>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</si>
  <si>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</si>
  <si>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</si>
  <si>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</si>
  <si>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</si>
  <si>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</si>
  <si>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</si>
  <si>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</si>
  <si>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</si>
  <si>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</si>
  <si>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</si>
  <si>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</si>
  <si>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</si>
  <si>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</si>
  <si>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</si>
  <si>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</si>
  <si>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</si>
  <si>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</si>
  <si>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</si>
  <si>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</si>
  <si>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</si>
  <si>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</si>
  <si>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</si>
  <si>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</si>
  <si>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</si>
  <si>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</si>
  <si>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</si>
  <si>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</si>
  <si>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</si>
  <si>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</si>
  <si>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</si>
  <si>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</si>
  <si>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</si>
  <si>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</si>
  <si>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</si>
  <si>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</si>
  <si>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</si>
  <si>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</si>
  <si>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</si>
  <si>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</si>
  <si>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</si>
  <si>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</si>
  <si>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</si>
  <si>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</si>
  <si>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</si>
  <si>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</si>
  <si>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</si>
  <si>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</si>
  <si>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</si>
  <si>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</si>
  <si>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</si>
  <si>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</si>
  <si>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</si>
  <si>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</si>
  <si>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</si>
  <si>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</si>
  <si>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</si>
  <si>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</si>
  <si>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</si>
  <si>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</si>
  <si>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</si>
  <si>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</si>
  <si>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</si>
  <si>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</si>
  <si>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</si>
  <si>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</si>
  <si>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</si>
  <si>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</si>
  <si>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</si>
  <si>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</si>
  <si>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</si>
  <si>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</si>
  <si>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</si>
  <si>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</si>
  <si>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</si>
  <si>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</si>
  <si>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</si>
  <si>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</si>
  <si>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</si>
  <si>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</si>
  <si>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</si>
  <si>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</si>
  <si>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</si>
  <si>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</si>
  <si>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</si>
  <si>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</si>
  <si>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</si>
  <si>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</si>
  <si>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</si>
  <si>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</si>
  <si>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</si>
  <si>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</si>
  <si>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</si>
  <si>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</si>
  <si>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</si>
  <si>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</si>
  <si>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</si>
  <si>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</si>
  <si>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</si>
  <si>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</si>
  <si>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</si>
  <si>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</si>
  <si>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</si>
  <si>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</si>
  <si>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</si>
  <si>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</si>
  <si>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</si>
  <si>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</si>
  <si>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</si>
  <si>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</si>
  <si>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</si>
  <si>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</si>
  <si>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</si>
  <si>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</si>
  <si>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</si>
  <si>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</si>
  <si>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</si>
  <si>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</si>
  <si>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</si>
  <si>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</si>
  <si>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</si>
  <si>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</si>
  <si>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</si>
  <si>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</si>
  <si>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</si>
  <si>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</si>
  <si>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</si>
  <si>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</si>
  <si>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</si>
  <si>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</si>
  <si>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</si>
  <si>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</si>
  <si>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</si>
  <si>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</si>
  <si>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</si>
  <si>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</si>
  <si>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</si>
  <si>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</si>
  <si>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</si>
  <si>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</si>
  <si>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</si>
  <si>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</si>
  <si>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</si>
  <si>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</si>
  <si>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</si>
  <si>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</si>
  <si>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</si>
  <si>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</si>
  <si>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</si>
  <si>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</si>
  <si>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</si>
  <si>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</si>
  <si>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</si>
  <si>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</si>
  <si>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</si>
  <si>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</si>
  <si>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</si>
  <si>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</si>
  <si>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</si>
  <si>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</si>
  <si>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</si>
  <si>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</si>
  <si>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</si>
  <si>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</si>
  <si>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</si>
  <si>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</si>
  <si>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</si>
  <si>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</si>
  <si>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</si>
  <si>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</si>
  <si>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</si>
  <si>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</si>
  <si>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</si>
  <si>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</si>
  <si>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</si>
  <si>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</si>
  <si>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</si>
  <si>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</si>
  <si>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</si>
  <si>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</si>
  <si>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</si>
  <si>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</si>
  <si>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</si>
  <si>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</si>
  <si>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</si>
  <si>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</si>
  <si>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</si>
  <si>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</si>
  <si>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</si>
  <si>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</si>
  <si>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</si>
  <si>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</si>
  <si>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</si>
  <si>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</si>
  <si>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</si>
  <si>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</si>
  <si>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</si>
  <si>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</si>
  <si>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</si>
  <si>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</si>
  <si>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</si>
  <si>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</si>
  <si>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</si>
  <si>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</si>
  <si>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</si>
  <si>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</si>
  <si>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</si>
  <si>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</si>
  <si>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</si>
  <si>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</si>
  <si>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</si>
  <si>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</si>
  <si>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</si>
  <si>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</si>
  <si>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</si>
  <si>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</si>
  <si>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</si>
  <si>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</si>
  <si>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</si>
  <si>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</si>
  <si>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</si>
  <si>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</si>
  <si>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</si>
  <si>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</si>
  <si>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</si>
  <si>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</si>
  <si>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</si>
  <si>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</si>
  <si>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</si>
  <si>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</si>
  <si>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</si>
  <si>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</si>
  <si>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</si>
  <si>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</si>
  <si>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</si>
  <si>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</si>
  <si>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</si>
  <si>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</si>
  <si>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</si>
  <si>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</si>
  <si>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</si>
  <si>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</si>
  <si>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</si>
  <si>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</si>
  <si>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</si>
  <si>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</si>
  <si>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</si>
  <si>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</si>
  <si>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</si>
  <si>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</si>
  <si>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</si>
  <si>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</si>
  <si>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</si>
  <si>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</si>
  <si>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</si>
  <si>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</si>
  <si>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</si>
  <si>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</si>
  <si>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</si>
  <si>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</si>
  <si>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</si>
  <si>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</si>
  <si>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</si>
  <si>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</si>
  <si>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</si>
  <si>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</si>
  <si>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</si>
  <si>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</si>
  <si>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</si>
  <si>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</si>
  <si>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</si>
  <si>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</si>
  <si>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</si>
  <si>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</si>
  <si>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</si>
  <si>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</si>
  <si>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</si>
  <si>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</si>
  <si>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</si>
  <si>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</si>
  <si>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</si>
  <si>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</si>
  <si>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</si>
  <si>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</si>
  <si>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</si>
  <si>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</si>
  <si>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</si>
  <si>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</si>
  <si>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</si>
  <si>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</si>
  <si>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</si>
  <si>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</si>
  <si>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</si>
  <si>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</si>
  <si>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</si>
  <si>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</si>
  <si>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</si>
  <si>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</si>
  <si>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</si>
  <si>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</si>
  <si>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</si>
  <si>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</si>
  <si>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</si>
  <si>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</si>
  <si>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</si>
  <si>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</si>
  <si>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</si>
  <si>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</si>
  <si>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</si>
  <si>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</si>
  <si>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</si>
  <si>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</si>
  <si>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</si>
  <si>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</si>
  <si>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</si>
  <si>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</si>
  <si>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</si>
  <si>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</si>
  <si>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</si>
  <si>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</si>
  <si>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</si>
  <si>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</si>
  <si>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</si>
  <si>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</si>
  <si>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</si>
  <si>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</si>
  <si>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</si>
  <si>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</si>
  <si>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</si>
  <si>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</si>
  <si>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</si>
  <si>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</si>
  <si>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</si>
  <si>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</si>
  <si>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</si>
  <si>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</si>
  <si>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</si>
  <si>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</si>
  <si>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</si>
  <si>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</si>
  <si>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</si>
  <si>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</si>
  <si>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</si>
  <si>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</si>
  <si>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</si>
  <si>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</si>
  <si>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</si>
  <si>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</si>
  <si>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</si>
  <si>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</si>
  <si>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</si>
  <si>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</si>
  <si>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</si>
  <si>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</si>
  <si>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</si>
  <si>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</si>
  <si>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</si>
  <si>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</si>
  <si>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</si>
  <si>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</si>
  <si>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</si>
  <si>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</si>
  <si>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</si>
  <si>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</si>
  <si>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</si>
  <si>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</si>
  <si>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</si>
  <si>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</si>
  <si>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</si>
  <si>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</si>
  <si>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</si>
  <si>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</si>
  <si>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</si>
  <si>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</si>
  <si>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</si>
  <si>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</si>
  <si>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</si>
  <si>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</si>
  <si>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</si>
  <si>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</si>
  <si>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</si>
  <si>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</si>
  <si>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</si>
  <si>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</si>
  <si>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</si>
  <si>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</si>
  <si>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</si>
  <si>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</si>
  <si>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</si>
  <si>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</si>
  <si>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</si>
  <si>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</si>
  <si>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</si>
  <si>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</si>
  <si>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</si>
  <si>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</si>
  <si>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</si>
  <si>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</si>
  <si>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</si>
  <si>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</si>
  <si>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</si>
  <si>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</si>
  <si>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</si>
  <si>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</si>
  <si>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</si>
  <si>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</si>
  <si>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</si>
  <si>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</si>
  <si>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</si>
  <si>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</si>
  <si>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</si>
  <si>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</si>
  <si>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</si>
  <si>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</si>
  <si>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</si>
  <si>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</si>
  <si>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</si>
  <si>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</si>
  <si>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</si>
  <si>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</si>
  <si>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</si>
  <si>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</si>
  <si>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</si>
  <si>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</si>
  <si>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</si>
  <si>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</si>
  <si>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</si>
  <si>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</si>
  <si>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</si>
  <si>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</si>
  <si>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</si>
  <si>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</si>
  <si>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</si>
  <si>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</si>
  <si>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</si>
  <si>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</si>
  <si>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</si>
  <si>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</si>
  <si>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</si>
  <si>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</si>
  <si>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</si>
  <si>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</si>
  <si>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</si>
  <si>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</si>
  <si>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</si>
  <si>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</si>
  <si>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</si>
  <si>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</si>
  <si>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</si>
  <si>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</si>
  <si>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</si>
  <si>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</si>
  <si>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</si>
  <si>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</si>
  <si>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</si>
  <si>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</si>
  <si>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</si>
  <si>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</si>
  <si>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</si>
  <si>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</si>
  <si>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</si>
  <si>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</si>
  <si>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</si>
  <si>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</si>
  <si>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</si>
  <si>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</si>
  <si>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</si>
  <si>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</si>
  <si>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</si>
  <si>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</si>
  <si>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</si>
  <si>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</si>
  <si>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</si>
  <si>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</si>
  <si>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</si>
  <si>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</si>
  <si>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</si>
  <si>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</si>
  <si>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</si>
  <si>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</si>
  <si>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</si>
  <si>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</si>
  <si>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</si>
  <si>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</si>
  <si>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</si>
  <si>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</si>
  <si>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</si>
  <si>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</si>
  <si>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</si>
  <si>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</si>
  <si>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</si>
  <si>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</si>
  <si>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</si>
  <si>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</si>
  <si>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</si>
  <si>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</si>
  <si>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</si>
  <si>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</si>
  <si>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</si>
  <si>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</si>
  <si>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</si>
  <si>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</si>
  <si>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</si>
  <si>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</si>
  <si>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</si>
  <si>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</si>
  <si>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</si>
  <si>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</si>
  <si>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</si>
  <si>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</si>
  <si>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</si>
  <si>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</si>
  <si>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</si>
  <si>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</si>
  <si>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</si>
  <si>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</si>
  <si>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</si>
  <si>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</si>
  <si>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</si>
  <si>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</si>
  <si>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</si>
  <si>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</si>
  <si>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</si>
  <si>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</si>
  <si>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</si>
  <si>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</si>
  <si>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</si>
  <si>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</si>
  <si>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</si>
  <si>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</si>
  <si>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</si>
  <si>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</si>
  <si>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</si>
  <si>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</si>
  <si>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</si>
  <si>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</si>
  <si>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</si>
  <si>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</si>
  <si>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</si>
  <si>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</si>
  <si>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</si>
  <si>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</si>
  <si>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</si>
  <si>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</si>
  <si>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</si>
  <si>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</si>
  <si>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</si>
  <si>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</si>
  <si>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</si>
  <si>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</si>
  <si>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</si>
  <si>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</si>
  <si>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</si>
  <si>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</si>
  <si>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</si>
  <si>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</si>
  <si>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</si>
  <si>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</si>
  <si>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</si>
  <si>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</si>
  <si>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</si>
  <si>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</si>
  <si>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</si>
  <si>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</si>
  <si>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</si>
  <si>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</si>
  <si>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</si>
  <si>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</si>
  <si>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</si>
  <si>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</si>
  <si>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</si>
  <si>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</si>
  <si>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</si>
  <si>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</si>
  <si>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</si>
  <si>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</si>
  <si>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</si>
  <si>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</si>
  <si>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</si>
  <si>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</si>
  <si>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</si>
  <si>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</si>
  <si>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</si>
  <si>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</si>
  <si>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</si>
  <si>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</si>
  <si>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</si>
  <si>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</si>
  <si>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</si>
  <si>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</si>
  <si>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</si>
  <si>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</si>
  <si>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</si>
  <si>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</si>
  <si>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</si>
  <si>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</si>
  <si>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</si>
  <si>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</si>
  <si>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</si>
  <si>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</si>
  <si>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</si>
  <si>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</si>
  <si>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</si>
  <si>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</si>
  <si>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</si>
  <si>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</si>
  <si>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</si>
  <si>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</si>
  <si>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</si>
  <si>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</si>
  <si>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</si>
  <si>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</si>
  <si>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</si>
  <si>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</si>
  <si>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</si>
  <si>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</si>
  <si>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</si>
  <si>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</si>
  <si>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</si>
  <si>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</si>
  <si>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</si>
  <si>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</si>
  <si>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</si>
  <si>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</si>
  <si>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</si>
  <si>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</si>
  <si>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</si>
  <si>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</si>
  <si>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</si>
  <si>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</si>
  <si>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</si>
  <si>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</si>
  <si>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</si>
  <si>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</si>
  <si>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</si>
  <si>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</si>
  <si>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</si>
  <si>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</si>
  <si>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</si>
  <si>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</si>
  <si>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</si>
  <si>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</si>
  <si>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</si>
  <si>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</si>
  <si>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</si>
  <si>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</si>
  <si>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</si>
  <si>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</si>
  <si>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</si>
  <si>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</si>
  <si>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</si>
  <si>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</si>
  <si>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</si>
  <si>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</si>
  <si>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</si>
  <si>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</si>
  <si>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</si>
  <si>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</si>
  <si>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</si>
  <si>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</si>
  <si>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</si>
  <si>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</si>
  <si>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</si>
  <si>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</si>
  <si>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</si>
  <si>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</si>
  <si>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</si>
  <si>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</si>
  <si>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</si>
  <si>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</si>
  <si>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</si>
  <si>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</si>
  <si>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</si>
  <si>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</si>
  <si>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</si>
  <si>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</si>
  <si>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</si>
  <si>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</si>
  <si>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</si>
  <si>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</si>
  <si>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</si>
  <si>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</si>
  <si>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</si>
  <si>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</si>
  <si>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</si>
  <si>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</si>
  <si>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</si>
  <si>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</si>
  <si>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</si>
  <si>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</si>
  <si>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</si>
  <si>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</si>
  <si>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</si>
  <si>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</si>
  <si>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</si>
  <si>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</si>
  <si>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</si>
  <si>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</si>
  <si>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</si>
  <si>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</si>
  <si>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</si>
  <si>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</si>
  <si>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</si>
  <si>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</si>
  <si>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</si>
  <si>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</si>
  <si>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</si>
  <si>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</si>
  <si>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</si>
  <si>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</si>
  <si>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</si>
  <si>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</si>
  <si>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</si>
  <si>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</si>
  <si>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</si>
  <si>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</si>
  <si>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</si>
  <si>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</si>
  <si>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</si>
  <si>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</si>
  <si>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</si>
  <si>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</si>
  <si>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</si>
  <si>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</si>
  <si>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</si>
  <si>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</si>
  <si>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</si>
  <si>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</si>
  <si>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</si>
  <si>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</si>
  <si>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</si>
  <si>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</si>
  <si>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</si>
  <si>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</si>
  <si>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</si>
  <si>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</si>
  <si>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</si>
  <si>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</si>
  <si>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</si>
  <si>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</si>
  <si>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</si>
  <si>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</si>
  <si>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</si>
  <si>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</si>
  <si>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</si>
  <si>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</si>
  <si>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</si>
  <si>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</si>
  <si>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</si>
  <si>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</si>
  <si>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</si>
  <si>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</si>
  <si>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</si>
  <si>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</si>
  <si>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</si>
  <si>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</si>
  <si>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</si>
  <si>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</si>
  <si>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</si>
  <si>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</si>
  <si>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</si>
  <si>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</si>
  <si>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</si>
  <si>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</si>
  <si>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</si>
  <si>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</si>
  <si>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</si>
  <si>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</si>
  <si>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</si>
  <si>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</si>
  <si>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</si>
  <si>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</si>
  <si>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</si>
  <si>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</si>
  <si>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</si>
  <si>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</si>
  <si>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</si>
  <si>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</si>
  <si>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</si>
  <si>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</si>
  <si>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</si>
  <si>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</si>
  <si>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</si>
  <si>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</si>
  <si>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</si>
  <si>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</si>
  <si>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</si>
  <si>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</si>
  <si>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</si>
  <si>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</si>
  <si>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</si>
  <si>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</si>
  <si>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</si>
  <si>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</si>
  <si>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</si>
  <si>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</si>
  <si>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</si>
  <si>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</si>
  <si>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</si>
  <si>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</si>
  <si>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</si>
  <si>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</si>
  <si>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</si>
  <si>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</si>
  <si>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</si>
  <si>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</si>
  <si>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</si>
  <si>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</si>
  <si>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</si>
  <si>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</si>
  <si>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</si>
  <si>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</si>
  <si>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</si>
  <si>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</si>
  <si>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</si>
  <si>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</si>
  <si>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</si>
  <si>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</si>
  <si>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</si>
  <si>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</si>
  <si>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</si>
  <si>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</si>
  <si>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</si>
  <si>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</si>
  <si>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</si>
  <si>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</si>
  <si>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</si>
  <si>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</si>
  <si>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</si>
  <si>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</si>
  <si>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</si>
  <si>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</si>
  <si>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</si>
  <si>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</si>
  <si>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</si>
  <si>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</si>
  <si>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</si>
  <si>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</si>
  <si>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</si>
  <si>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</si>
  <si>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</si>
  <si>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</si>
  <si>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</si>
  <si>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</si>
  <si>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</si>
  <si>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</si>
  <si>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</si>
  <si>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</si>
  <si>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</si>
  <si>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</si>
  <si>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</si>
  <si>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</si>
  <si>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</si>
  <si>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</si>
  <si>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</si>
  <si>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</si>
  <si>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</si>
  <si>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</si>
  <si>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</si>
  <si>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</si>
  <si>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</si>
  <si>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</si>
  <si>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</si>
  <si>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</si>
  <si>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</si>
  <si>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</si>
  <si>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</si>
  <si>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</si>
  <si>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</si>
  <si>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</si>
  <si>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</si>
  <si>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</si>
  <si>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</si>
  <si>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</si>
  <si>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</si>
  <si>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</si>
  <si>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</si>
  <si>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</si>
  <si>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</si>
  <si>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</si>
  <si>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</si>
  <si>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</si>
  <si>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</si>
  <si>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</si>
  <si>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</si>
  <si>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</si>
  <si>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</si>
  <si>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</si>
  <si>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</si>
  <si>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</si>
  <si>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</si>
  <si>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</si>
  <si>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</si>
  <si>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</si>
  <si>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</si>
  <si>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</si>
  <si>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</si>
  <si>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</si>
  <si>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</si>
  <si>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</si>
  <si>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</si>
  <si>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</si>
  <si>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</si>
  <si>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</si>
  <si>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</si>
  <si>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</si>
  <si>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</si>
  <si>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</si>
  <si>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</si>
  <si>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</si>
  <si>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</si>
  <si>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</si>
  <si>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</si>
  <si>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</si>
  <si>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</si>
  <si>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</si>
  <si>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</si>
  <si>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</si>
  <si>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</si>
  <si>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</si>
  <si>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</si>
  <si>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</si>
  <si>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</si>
  <si>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</si>
  <si>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</si>
  <si>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</si>
  <si>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</si>
  <si>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</si>
  <si>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</si>
  <si>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</si>
  <si>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</si>
  <si>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</si>
  <si>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</si>
  <si>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</si>
  <si>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</si>
  <si>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</si>
  <si>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</si>
  <si>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</si>
  <si>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</si>
  <si>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</si>
  <si>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</si>
  <si>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</si>
  <si>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</si>
  <si>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</si>
  <si>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</si>
  <si>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</si>
  <si>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</si>
  <si>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</si>
  <si>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</si>
  <si>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</si>
  <si>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</si>
  <si>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</si>
  <si>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</si>
  <si>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</si>
  <si>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</si>
  <si>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</si>
  <si>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</si>
  <si>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</si>
  <si>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</si>
  <si>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</si>
  <si>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</si>
  <si>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</si>
  <si>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</si>
  <si>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</si>
  <si>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</si>
  <si>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</si>
  <si>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</si>
  <si>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</si>
  <si>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</si>
  <si>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</si>
  <si>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</si>
  <si>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</si>
  <si>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</si>
  <si>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</si>
  <si>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</si>
  <si>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</si>
  <si>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</si>
  <si>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</si>
  <si>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</si>
  <si>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</si>
  <si>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</si>
  <si>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</si>
  <si>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</si>
  <si>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</si>
  <si>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</si>
  <si>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</si>
  <si>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</si>
  <si>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</si>
  <si>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</si>
  <si>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</si>
  <si>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</si>
  <si>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</si>
  <si>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</si>
  <si>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</si>
  <si>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</si>
  <si>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</si>
  <si>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</si>
  <si>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</si>
  <si>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</si>
  <si>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</si>
  <si>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</si>
  <si>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</si>
  <si>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</si>
  <si>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</si>
  <si>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</si>
  <si>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</si>
  <si>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</si>
  <si>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</si>
  <si>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</si>
  <si>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</si>
  <si>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</si>
  <si>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</si>
  <si>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</si>
  <si>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</si>
  <si>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</si>
  <si>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</si>
  <si>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</si>
  <si>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</si>
  <si>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</si>
  <si>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</si>
  <si>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</si>
  <si>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</si>
  <si>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</si>
  <si>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</si>
  <si>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</si>
  <si>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</si>
  <si>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</si>
  <si>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</si>
  <si>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</si>
  <si>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</si>
  <si>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</si>
  <si>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</si>
  <si>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</si>
  <si>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</si>
  <si>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</si>
  <si>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</si>
  <si>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</si>
  <si>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</si>
  <si>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</si>
  <si>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</si>
  <si>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</si>
  <si>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</si>
  <si>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</si>
  <si>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</si>
  <si>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</si>
  <si>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</si>
  <si>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</si>
  <si>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</si>
  <si>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</si>
  <si>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</si>
  <si>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</si>
  <si>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</si>
  <si>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</si>
  <si>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</si>
  <si>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</si>
  <si>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</si>
  <si>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</si>
  <si>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</si>
  <si>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</si>
  <si>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</si>
  <si>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</si>
  <si>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</si>
  <si>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</si>
  <si>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</si>
  <si>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</si>
  <si>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</si>
  <si>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</si>
  <si>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</si>
  <si>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</si>
  <si>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</si>
  <si>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</si>
  <si>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</si>
  <si>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</si>
  <si>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</si>
  <si>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</si>
  <si>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</si>
  <si>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</si>
  <si>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</si>
  <si>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</si>
  <si>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</si>
  <si>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</si>
  <si>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</si>
  <si>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</si>
  <si>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</si>
  <si>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</si>
  <si>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</si>
  <si>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</si>
  <si>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</si>
  <si>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</si>
  <si>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</si>
  <si>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</si>
  <si>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</si>
  <si>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</si>
  <si>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</si>
  <si>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</si>
  <si>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</si>
  <si>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</si>
  <si>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</si>
  <si>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</si>
  <si>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</si>
  <si>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</si>
  <si>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</si>
  <si>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</si>
  <si>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</si>
  <si>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</si>
  <si>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</si>
  <si>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</si>
  <si>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</si>
  <si>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</si>
  <si>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</si>
  <si>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</si>
  <si>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</si>
  <si>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</si>
  <si>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</si>
  <si>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</si>
  <si>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</si>
  <si>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</si>
  <si>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</si>
  <si>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</si>
  <si>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</si>
  <si>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</si>
  <si>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</si>
  <si>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</si>
  <si>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</si>
  <si>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</si>
  <si>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</si>
  <si>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</si>
  <si>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</si>
  <si>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</si>
  <si>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</si>
  <si>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</si>
  <si>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</si>
  <si>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</si>
  <si>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</si>
  <si>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</si>
  <si>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</si>
  <si>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</si>
  <si>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</si>
  <si>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</si>
  <si>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</si>
  <si>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</si>
  <si>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</si>
  <si>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</si>
  <si>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</si>
  <si>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</si>
  <si>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</si>
  <si>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</si>
  <si>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</si>
  <si>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</si>
  <si>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</si>
  <si>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</si>
  <si>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</si>
  <si>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</si>
  <si>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</si>
  <si>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</si>
  <si>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</si>
  <si>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</si>
  <si>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</si>
  <si>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</si>
  <si>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</si>
  <si>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</si>
  <si>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</si>
  <si>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</si>
  <si>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</si>
  <si>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</si>
  <si>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</si>
  <si>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</si>
  <si>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</si>
  <si>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</si>
  <si>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</si>
  <si>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</si>
  <si>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</si>
  <si>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</si>
  <si>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</si>
  <si>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</si>
  <si>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</si>
  <si>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</si>
  <si>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</si>
  <si>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</si>
  <si>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</si>
  <si>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</si>
  <si>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</si>
  <si>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</si>
  <si>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</si>
  <si>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</si>
  <si>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</si>
  <si>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</si>
  <si>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</si>
  <si>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</si>
  <si>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</si>
  <si>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</si>
  <si>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</si>
  <si>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</si>
  <si>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</si>
  <si>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</si>
  <si>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</si>
  <si>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</si>
  <si>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</si>
  <si>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</si>
  <si>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</si>
  <si>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</si>
  <si>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</si>
  <si>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</si>
  <si>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</si>
  <si>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</si>
  <si>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</si>
  <si>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</si>
  <si>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</si>
  <si>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</si>
  <si>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</si>
  <si>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</si>
  <si>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</si>
  <si>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</si>
  <si>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</si>
  <si>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</si>
  <si>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</si>
  <si>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</si>
  <si>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</si>
  <si>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</si>
  <si>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</si>
  <si>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</si>
  <si>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</si>
  <si>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</si>
  <si>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</si>
  <si>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</si>
  <si>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</si>
  <si>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</si>
  <si>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</si>
  <si>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</si>
  <si>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</si>
  <si>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</si>
  <si>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</si>
  <si>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</si>
  <si>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</si>
  <si>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</si>
  <si>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</si>
  <si>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</si>
  <si>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</si>
  <si>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</si>
  <si>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</si>
  <si>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</si>
  <si>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</si>
  <si>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</si>
  <si>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</si>
  <si>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</si>
  <si>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</si>
  <si>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</si>
  <si>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</si>
  <si>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</si>
  <si>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</si>
  <si>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</si>
  <si>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</si>
  <si>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</si>
  <si>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</si>
  <si>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</si>
  <si>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</si>
  <si>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</si>
  <si>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</si>
  <si>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</si>
  <si>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</si>
  <si>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</si>
  <si>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</si>
  <si>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</si>
  <si>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</si>
  <si>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</si>
  <si>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</si>
  <si>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</si>
  <si>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</si>
  <si>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</si>
  <si>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</si>
  <si>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</si>
  <si>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</si>
  <si>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</si>
  <si>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</si>
  <si>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</si>
  <si>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</si>
  <si>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</si>
  <si>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</si>
  <si>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</si>
  <si>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</si>
  <si>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</si>
  <si>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</si>
  <si>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</si>
  <si>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</si>
  <si>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</si>
  <si>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</si>
  <si>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</si>
  <si>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</si>
  <si>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</si>
  <si>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</si>
  <si>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</si>
  <si>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</si>
  <si>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</si>
  <si>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</si>
  <si>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</si>
  <si>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</si>
  <si>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</si>
  <si>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</si>
  <si>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</si>
  <si>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</si>
  <si>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</si>
  <si>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</si>
  <si>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</si>
  <si>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</si>
  <si>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</si>
  <si>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</si>
  <si>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</si>
  <si>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</si>
  <si>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</si>
  <si>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</si>
  <si>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</si>
  <si>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</si>
  <si>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</si>
  <si>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</si>
  <si>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</si>
  <si>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</si>
  <si>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</si>
  <si>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</si>
  <si>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</si>
  <si>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</si>
  <si>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</si>
  <si>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</si>
  <si>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</si>
  <si>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</si>
  <si>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</si>
  <si>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</si>
  <si>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</si>
  <si>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</si>
  <si>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</si>
  <si>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</si>
  <si>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</si>
  <si>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</si>
  <si>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</si>
  <si>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</si>
  <si>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</si>
  <si>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</si>
  <si>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</si>
  <si>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</si>
  <si>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</si>
  <si>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</si>
  <si>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</si>
  <si>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</si>
  <si>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</si>
  <si>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</si>
  <si>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</si>
  <si>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</si>
  <si>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</si>
  <si>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</si>
  <si>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</si>
  <si>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</si>
  <si>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</si>
  <si>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</si>
  <si>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</si>
  <si>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</si>
  <si>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</si>
  <si>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</si>
  <si>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</si>
  <si>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</si>
  <si>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</si>
  <si>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</si>
  <si>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</si>
  <si>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</si>
  <si>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</si>
  <si>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</si>
  <si>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</si>
  <si>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</si>
  <si>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</si>
  <si>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</si>
  <si>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</si>
  <si>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</si>
  <si>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</si>
  <si>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</si>
  <si>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</si>
  <si>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</si>
  <si>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</si>
  <si>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</si>
  <si>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</si>
  <si>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</si>
  <si>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</si>
  <si>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</si>
  <si>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</si>
  <si>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</si>
  <si>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</si>
  <si>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</si>
  <si>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</si>
  <si>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</si>
  <si>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</si>
  <si>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</si>
  <si>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</si>
  <si>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</si>
  <si>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</si>
  <si>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</si>
  <si>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</si>
  <si>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</si>
  <si>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</si>
  <si>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</si>
  <si>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</si>
  <si>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</si>
  <si>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</si>
  <si>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</si>
  <si>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</si>
  <si>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</si>
  <si>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</si>
  <si>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</si>
  <si>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</si>
  <si>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</si>
  <si>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</si>
  <si>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</si>
  <si>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</si>
  <si>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</si>
  <si>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</si>
  <si>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</si>
  <si>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</si>
  <si>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</si>
  <si>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</si>
  <si>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</si>
  <si>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</si>
  <si>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</si>
  <si>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</si>
  <si>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</si>
  <si>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</si>
  <si>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</si>
  <si>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</si>
  <si>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</si>
  <si>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</si>
  <si>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</si>
  <si>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</si>
  <si>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</si>
  <si>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</si>
  <si>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</si>
  <si>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</si>
  <si>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</si>
  <si>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</si>
  <si>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</si>
  <si>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</si>
  <si>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</si>
  <si>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</si>
  <si>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</si>
  <si>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</si>
  <si>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</si>
  <si>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</si>
  <si>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</si>
  <si>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</si>
  <si>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</si>
  <si>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</si>
  <si>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</si>
  <si>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</si>
  <si>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</si>
  <si>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</si>
  <si>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</si>
  <si>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</si>
  <si>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</si>
  <si>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</si>
  <si>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</si>
  <si>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</si>
  <si>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</si>
  <si>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</si>
  <si>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</si>
  <si>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</si>
  <si>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</si>
  <si>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</si>
  <si>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</si>
  <si>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</si>
  <si>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</si>
  <si>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</si>
  <si>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</si>
  <si>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</si>
  <si>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</si>
  <si>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</si>
  <si>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</si>
  <si>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</si>
  <si>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</si>
  <si>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</si>
  <si>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</si>
  <si>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</si>
  <si>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</si>
  <si>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</si>
  <si>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</si>
  <si>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</si>
  <si>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</si>
  <si>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</si>
  <si>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</si>
  <si>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</si>
  <si>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</si>
  <si>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</si>
  <si>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</si>
  <si>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</si>
  <si>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</si>
  <si>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</si>
  <si>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</si>
  <si>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</si>
  <si>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</si>
  <si>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</si>
  <si>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</si>
  <si>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</si>
  <si>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</si>
  <si>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</si>
  <si>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</si>
  <si>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</si>
  <si>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</si>
  <si>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</si>
  <si>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</si>
  <si>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</si>
  <si>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</si>
  <si>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</si>
  <si>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</si>
  <si>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</si>
  <si>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</si>
  <si>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</si>
  <si>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</si>
  <si>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</si>
  <si>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</si>
  <si>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</si>
  <si>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</si>
  <si>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</si>
  <si>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</si>
  <si>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</si>
  <si>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</si>
  <si>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</si>
  <si>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</si>
  <si>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</si>
  <si>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</si>
  <si>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</si>
  <si>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</si>
  <si>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</si>
  <si>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</si>
  <si>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</si>
  <si>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</si>
  <si>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</si>
  <si>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</si>
  <si>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</si>
  <si>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</si>
  <si>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</si>
  <si>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</si>
  <si>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</si>
  <si>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</si>
  <si>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</si>
  <si>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</si>
  <si>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</si>
  <si>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</si>
  <si>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</si>
  <si>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</si>
  <si>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</si>
  <si>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</si>
  <si>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</si>
  <si>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</si>
  <si>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</si>
  <si>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</si>
  <si>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</si>
  <si>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</si>
  <si>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</si>
  <si>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</si>
  <si>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</si>
  <si>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</si>
  <si>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</si>
  <si>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</si>
  <si>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</si>
  <si>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</si>
  <si>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</si>
  <si>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</si>
  <si>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</si>
  <si>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</si>
  <si>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</si>
  <si>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</si>
  <si>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</si>
  <si>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</si>
  <si>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</si>
  <si>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</si>
  <si>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</si>
  <si>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</si>
  <si>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</si>
  <si>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</si>
  <si>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</si>
  <si>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</si>
  <si>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</si>
  <si>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</si>
  <si>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</si>
  <si>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</si>
  <si>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</si>
  <si>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</si>
  <si>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</si>
  <si>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</si>
  <si>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</si>
  <si>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</si>
  <si>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</si>
  <si>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</si>
  <si>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</si>
  <si>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</si>
  <si>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</si>
  <si>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</si>
  <si>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</si>
  <si>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</si>
  <si>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</si>
  <si>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</si>
  <si>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</si>
  <si>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</si>
  <si>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</si>
  <si>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</si>
  <si>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</si>
  <si>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</si>
  <si>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</si>
  <si>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</si>
  <si>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</si>
  <si>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</si>
  <si>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</si>
  <si>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</si>
  <si>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</si>
  <si>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</si>
  <si>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</si>
  <si>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</si>
  <si>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</si>
  <si>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</si>
  <si>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</si>
  <si>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</si>
  <si>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</si>
  <si>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</si>
  <si>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</si>
  <si>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</si>
  <si>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</si>
  <si>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</si>
  <si>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</si>
  <si>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</si>
  <si>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</si>
  <si>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</si>
  <si>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</si>
  <si>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</si>
  <si>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</si>
  <si>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</si>
  <si>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</si>
  <si>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</si>
  <si>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</si>
  <si>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</si>
  <si>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</si>
  <si>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</si>
  <si>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</si>
  <si>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</si>
  <si>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</si>
  <si>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</si>
  <si>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</si>
  <si>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</si>
  <si>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</si>
  <si>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</si>
  <si>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</si>
  <si>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</si>
  <si>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</si>
  <si>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</si>
  <si>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</si>
  <si>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</si>
  <si>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</si>
  <si>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</si>
  <si>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</si>
  <si>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</si>
  <si>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</si>
  <si>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</si>
  <si>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</si>
  <si>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</si>
  <si>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</si>
  <si>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</si>
  <si>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</si>
  <si>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</si>
  <si>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</si>
  <si>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</si>
  <si>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</si>
  <si>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</si>
  <si>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</si>
  <si>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</si>
  <si>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</si>
  <si>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</si>
  <si>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</si>
  <si>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</si>
  <si>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</si>
  <si>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</si>
  <si>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</si>
  <si>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</si>
  <si>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</si>
  <si>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</si>
  <si>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</si>
  <si>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</si>
  <si>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</si>
  <si>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</si>
  <si>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</si>
  <si>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</si>
  <si>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</si>
  <si>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</si>
  <si>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</si>
  <si>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</si>
  <si>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</si>
  <si>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</si>
  <si>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</si>
  <si>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</si>
  <si>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</si>
  <si>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</si>
  <si>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</si>
  <si>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</si>
  <si>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</si>
  <si>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</si>
  <si>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</si>
  <si>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</si>
  <si>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</si>
  <si>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</si>
  <si>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</si>
  <si>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</si>
  <si>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</si>
  <si>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</si>
  <si>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</si>
  <si>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</si>
  <si>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</si>
  <si>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</si>
  <si>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</si>
  <si>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</si>
  <si>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</si>
  <si>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</si>
  <si>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</si>
  <si>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</si>
  <si>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</si>
  <si>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</si>
  <si>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</si>
  <si>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</si>
  <si>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</si>
  <si>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</si>
  <si>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</si>
  <si>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</si>
  <si>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</si>
  <si>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</si>
  <si>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</si>
  <si>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</si>
  <si>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</si>
  <si>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</si>
  <si>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</si>
  <si>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</si>
  <si>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</si>
  <si>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</si>
  <si>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</si>
  <si>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</si>
  <si>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</si>
  <si>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</si>
  <si>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</si>
  <si>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</si>
  <si>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</si>
  <si>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</si>
  <si>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</si>
  <si>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</si>
  <si>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</si>
  <si>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</si>
  <si>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</si>
  <si>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</si>
  <si>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</si>
  <si>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</si>
  <si>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</si>
  <si>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</si>
  <si>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</si>
  <si>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</si>
  <si>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</si>
  <si>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</si>
  <si>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</si>
  <si>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</si>
  <si>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</si>
  <si>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</si>
  <si>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</si>
  <si>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</si>
  <si>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</si>
  <si>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</si>
  <si>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</si>
  <si>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</si>
  <si>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</si>
  <si>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</si>
  <si>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</si>
  <si>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</si>
  <si>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</si>
  <si>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</si>
  <si>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</si>
  <si>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</si>
  <si>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</si>
  <si>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</si>
  <si>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</si>
  <si>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</si>
  <si>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</si>
  <si>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</si>
  <si>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</si>
  <si>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</si>
  <si>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</si>
  <si>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</si>
  <si>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</si>
  <si>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</si>
  <si>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</si>
  <si>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</si>
  <si>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</si>
  <si>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</si>
  <si>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</si>
  <si>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</si>
  <si>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</si>
  <si>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</si>
  <si>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</si>
  <si>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</si>
  <si>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</si>
  <si>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</si>
  <si>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</si>
  <si>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</si>
  <si>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</si>
  <si>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</si>
  <si>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</si>
  <si>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</si>
  <si>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</si>
  <si>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</si>
  <si>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</si>
  <si>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</si>
  <si>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</si>
  <si>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</si>
  <si>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</si>
  <si>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</si>
  <si>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</si>
  <si>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</si>
  <si>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</si>
  <si>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</si>
  <si>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</si>
  <si>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</si>
  <si>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</si>
  <si>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</si>
  <si>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</si>
  <si>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</si>
  <si>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</si>
  <si>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</si>
  <si>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</si>
  <si>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</si>
  <si>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</si>
  <si>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</si>
  <si>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</si>
  <si>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</si>
  <si>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</si>
  <si>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</si>
  <si>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</si>
  <si>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</si>
  <si>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</si>
  <si>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</si>
  <si>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</si>
  <si>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</si>
  <si>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</si>
  <si>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</si>
  <si>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</si>
  <si>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</si>
  <si>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</si>
  <si>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</si>
  <si>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</si>
  <si>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</si>
  <si>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</si>
  <si>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</si>
  <si>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</si>
  <si>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</si>
  <si>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</si>
  <si>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</si>
  <si>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</si>
  <si>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</si>
  <si>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</si>
  <si>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</si>
  <si>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</si>
  <si>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</si>
  <si>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</si>
  <si>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</si>
  <si>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</si>
  <si>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</si>
  <si>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</si>
  <si>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</si>
  <si>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</si>
  <si>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</si>
  <si>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</si>
  <si>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</si>
  <si>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</si>
  <si>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</si>
  <si>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</si>
  <si>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</si>
  <si>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</si>
  <si>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</si>
  <si>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</si>
  <si>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</si>
  <si>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</si>
  <si>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</si>
  <si>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</si>
  <si>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</si>
  <si>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</si>
  <si>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</si>
  <si>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</si>
  <si>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</si>
  <si>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</si>
  <si>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</si>
  <si>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</si>
  <si>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</si>
  <si>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</si>
  <si>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</si>
  <si>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</si>
  <si>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</si>
  <si>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</si>
  <si>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</si>
  <si>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</si>
  <si>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</si>
  <si>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</si>
  <si>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</si>
  <si>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</si>
  <si>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</si>
  <si>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</si>
  <si>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</si>
  <si>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</si>
  <si>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</si>
  <si>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</si>
  <si>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</si>
  <si>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</si>
  <si>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</si>
  <si>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</si>
  <si>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</si>
  <si>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</si>
  <si>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</si>
  <si>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</si>
  <si>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</si>
  <si>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</si>
  <si>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</si>
  <si>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</si>
  <si>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</si>
  <si>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</si>
  <si>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</si>
  <si>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</si>
  <si>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</si>
  <si>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</si>
  <si>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</si>
  <si>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</si>
  <si>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</si>
  <si>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</si>
  <si>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</si>
  <si>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</si>
  <si>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</si>
  <si>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</si>
  <si>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</si>
  <si>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</si>
  <si>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</si>
  <si>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</si>
  <si>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</si>
  <si>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</si>
  <si>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</si>
  <si>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</si>
  <si>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</si>
  <si>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</si>
  <si>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</si>
  <si>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</si>
  <si>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</si>
  <si>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</si>
  <si>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</si>
  <si>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</si>
  <si>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</si>
  <si>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</si>
  <si>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</si>
  <si>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</si>
  <si>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</si>
  <si>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</si>
  <si>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</si>
  <si>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</si>
  <si>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</si>
  <si>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</si>
  <si>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</si>
  <si>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</si>
  <si>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</si>
  <si>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</si>
  <si>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</si>
  <si>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</si>
  <si>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</si>
  <si>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</si>
  <si>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</si>
  <si>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</si>
  <si>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</si>
  <si>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</si>
  <si>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</si>
  <si>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</si>
  <si>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</si>
  <si>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</si>
  <si>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</si>
  <si>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</si>
  <si>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</si>
  <si>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</si>
  <si>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</si>
  <si>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</si>
  <si>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</si>
  <si>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</si>
  <si>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</si>
  <si>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</si>
  <si>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</si>
  <si>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</si>
  <si>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</si>
  <si>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</si>
  <si>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</si>
  <si>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</si>
  <si>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</si>
  <si>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</si>
  <si>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</si>
  <si>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</si>
  <si>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</si>
  <si>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</si>
  <si>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</si>
  <si>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</si>
  <si>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</si>
  <si>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</si>
  <si>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</si>
  <si>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</si>
  <si>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</si>
  <si>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</si>
  <si>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</si>
  <si>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</si>
  <si>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</si>
  <si>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</si>
  <si>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</si>
  <si>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</si>
  <si>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</si>
  <si>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</si>
  <si>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</si>
  <si>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</si>
  <si>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</si>
  <si>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</si>
  <si>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</si>
  <si>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</si>
  <si>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</si>
  <si>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</si>
  <si>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</si>
  <si>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</si>
  <si>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</si>
  <si>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</si>
  <si>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</si>
  <si>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</si>
  <si>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</si>
  <si>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</si>
  <si>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</si>
  <si>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</si>
  <si>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</si>
  <si>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</si>
  <si>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</si>
  <si>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</si>
  <si>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</si>
  <si>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</si>
  <si>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</si>
  <si>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</si>
  <si>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</si>
  <si>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</si>
  <si>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</si>
  <si>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</si>
  <si>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</si>
  <si>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</si>
  <si>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</si>
  <si>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</si>
  <si>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</si>
  <si>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</si>
  <si>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</si>
  <si>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</si>
  <si>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</si>
  <si>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</si>
  <si>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</si>
  <si>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</si>
  <si>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</si>
  <si>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</si>
  <si>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</si>
  <si>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</si>
  <si>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</si>
  <si>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</si>
  <si>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</si>
  <si>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</si>
  <si>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</si>
  <si>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</si>
  <si>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</si>
  <si>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</si>
  <si>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</si>
  <si>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</si>
  <si>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</si>
  <si>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</si>
  <si>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</si>
  <si>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</si>
  <si>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</si>
  <si>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</si>
  <si>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</si>
  <si>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</si>
  <si>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</si>
  <si>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</si>
  <si>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</si>
  <si>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</si>
  <si>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</si>
  <si>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</si>
  <si>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</si>
  <si>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</si>
  <si>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</si>
  <si>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</si>
  <si>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</si>
  <si>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</si>
  <si>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</si>
  <si>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</si>
  <si>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</si>
  <si>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</si>
  <si>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</si>
  <si>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</si>
  <si>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</si>
  <si>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</si>
  <si>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</si>
  <si>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</si>
  <si>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</si>
  <si>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</si>
  <si>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</si>
  <si>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</si>
  <si>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</si>
  <si>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</si>
  <si>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</si>
  <si>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</si>
  <si>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</si>
  <si>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</si>
  <si>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</si>
  <si>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</si>
  <si>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</si>
  <si>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</si>
  <si>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</si>
  <si>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</si>
  <si>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</si>
  <si>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</si>
  <si>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</si>
  <si>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</si>
  <si>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</si>
  <si>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</si>
  <si>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</si>
  <si>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</si>
  <si>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</si>
  <si>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</si>
  <si>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</si>
  <si>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</si>
  <si>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</si>
  <si>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</si>
  <si>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</si>
  <si>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</si>
  <si>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</si>
  <si>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</si>
  <si>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</si>
  <si>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</si>
  <si>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</si>
  <si>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</si>
  <si>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</si>
  <si>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</si>
  <si>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</si>
  <si>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</si>
  <si>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</si>
  <si>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</si>
  <si>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</si>
  <si>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</si>
  <si>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</si>
  <si>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</si>
  <si>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</si>
  <si>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</si>
  <si>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</si>
  <si>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</si>
  <si>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</si>
  <si>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</si>
  <si>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</si>
  <si>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</si>
  <si>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</si>
  <si>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</si>
  <si>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</si>
  <si>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</si>
  <si>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</si>
  <si>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</si>
  <si>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</si>
  <si>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</si>
  <si>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</si>
  <si>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</si>
  <si>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</si>
  <si>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</si>
  <si>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</si>
  <si>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</si>
  <si>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</si>
  <si>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</si>
  <si>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</si>
  <si>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</si>
  <si>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</si>
  <si>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</si>
  <si>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</si>
  <si>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</si>
  <si>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</si>
  <si>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</si>
  <si>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</si>
  <si>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</si>
  <si>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</si>
  <si>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</si>
  <si>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</si>
  <si>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</si>
  <si>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</si>
  <si>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</si>
  <si>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</si>
  <si>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</si>
  <si>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</si>
  <si>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</si>
  <si>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</si>
  <si>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</si>
  <si>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</si>
  <si>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</si>
  <si>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</si>
  <si>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</si>
  <si>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</si>
  <si>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</si>
  <si>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</si>
  <si>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</si>
  <si>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</si>
  <si>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</si>
  <si>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</si>
  <si>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</si>
  <si>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</si>
  <si>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</si>
  <si>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</si>
  <si>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</si>
  <si>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</si>
  <si>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</si>
  <si>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</si>
  <si>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</si>
  <si>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</si>
  <si>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</si>
  <si>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</si>
  <si>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</si>
  <si>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</si>
  <si>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</si>
  <si>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</si>
  <si>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</si>
  <si>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</si>
  <si>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</si>
  <si>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</si>
  <si>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</si>
  <si>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</si>
  <si>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</si>
  <si>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</si>
  <si>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</si>
  <si>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</si>
  <si>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</si>
  <si>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</si>
  <si>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</si>
  <si>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</si>
  <si>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</si>
  <si>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</si>
  <si>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</si>
  <si>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</si>
  <si>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</si>
  <si>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</si>
  <si>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</si>
  <si>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</si>
  <si>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</si>
  <si>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</si>
  <si>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</si>
  <si>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</si>
  <si>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</si>
  <si>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</si>
  <si>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</si>
  <si>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</si>
  <si>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</si>
  <si>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</si>
  <si>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</si>
  <si>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</si>
  <si>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</si>
  <si>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</si>
  <si>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</si>
  <si>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</si>
  <si>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</si>
  <si>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</si>
  <si>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</si>
  <si>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</si>
  <si>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</si>
  <si>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</si>
  <si>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</si>
  <si>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</si>
  <si>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</si>
  <si>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</si>
  <si>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</si>
  <si>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</si>
  <si>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</si>
  <si>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</si>
  <si>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</si>
  <si>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</si>
  <si>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</si>
  <si>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</si>
  <si>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</si>
  <si>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</si>
  <si>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</si>
  <si>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</si>
  <si>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</si>
  <si>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</si>
  <si>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</si>
  <si>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</si>
  <si>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</si>
  <si>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</si>
  <si>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</si>
  <si>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</si>
  <si>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</si>
  <si>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</si>
  <si>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</si>
  <si>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</si>
  <si>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</si>
  <si>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</si>
  <si>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</si>
  <si>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</si>
  <si>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</si>
  <si>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</si>
  <si>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</si>
  <si>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</si>
  <si>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</si>
  <si>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</si>
  <si>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</si>
  <si>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</si>
  <si>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</si>
  <si>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</si>
  <si>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</si>
  <si>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</si>
  <si>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</si>
  <si>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</si>
  <si>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</si>
  <si>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</si>
  <si>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</si>
  <si>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</si>
  <si>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</si>
  <si>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</si>
  <si>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</si>
  <si>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</si>
  <si>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</si>
  <si>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</si>
  <si>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</si>
  <si>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</si>
  <si>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</si>
  <si>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</si>
  <si>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</si>
  <si>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</si>
  <si>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</si>
  <si>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</si>
  <si>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</si>
  <si>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</si>
  <si>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</si>
  <si>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</si>
  <si>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</si>
  <si>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</si>
  <si>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</si>
  <si>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</si>
  <si>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</si>
  <si>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</si>
  <si>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</si>
  <si>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</si>
  <si>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</si>
  <si>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</si>
  <si>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</si>
  <si>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</si>
  <si>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</si>
  <si>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</si>
  <si>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</si>
  <si>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</si>
  <si>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</si>
  <si>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</si>
  <si>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</si>
  <si>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</si>
  <si>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</si>
  <si>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</si>
  <si>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</si>
  <si>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</si>
  <si>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</si>
  <si>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</si>
  <si>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</si>
  <si>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</si>
  <si>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</si>
  <si>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</si>
  <si>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</si>
  <si>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</si>
  <si>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</si>
  <si>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</si>
  <si>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</si>
  <si>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</si>
  <si>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</si>
  <si>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</si>
  <si>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</si>
  <si>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</si>
  <si>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</si>
  <si>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</si>
  <si>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</si>
  <si>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</si>
  <si>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</si>
  <si>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</si>
  <si>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</si>
  <si>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</si>
  <si>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</si>
  <si>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</si>
  <si>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</si>
  <si>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</si>
  <si>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</si>
  <si>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</si>
  <si>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</si>
  <si>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</si>
  <si>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</si>
  <si>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</si>
  <si>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</si>
  <si>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</si>
  <si>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</si>
  <si>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</si>
  <si>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</si>
  <si>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</si>
  <si>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</si>
  <si>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</si>
  <si>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</si>
  <si>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</si>
  <si>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</si>
  <si>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</si>
  <si>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</si>
  <si>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</si>
  <si>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</si>
  <si>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</si>
  <si>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</si>
  <si>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</si>
  <si>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</si>
  <si>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</si>
  <si>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</si>
  <si>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</si>
  <si>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</si>
  <si>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</si>
  <si>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</si>
  <si>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</si>
  <si>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</si>
  <si>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</si>
  <si>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</si>
  <si>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</si>
  <si>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</si>
  <si>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</si>
  <si>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</si>
  <si>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</si>
  <si>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</si>
  <si>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</si>
  <si>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</si>
  <si>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</si>
  <si>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</si>
  <si>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</si>
  <si>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</si>
  <si>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</si>
  <si>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</si>
  <si>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</si>
  <si>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</si>
  <si>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</si>
  <si>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</si>
  <si>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</si>
  <si>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</si>
  <si>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</si>
  <si>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</si>
  <si>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</si>
  <si>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</si>
  <si>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</si>
  <si>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</si>
  <si>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</si>
  <si>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</si>
  <si>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</si>
  <si>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</si>
  <si>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</si>
  <si>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</si>
  <si>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</si>
  <si>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</si>
  <si>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</si>
  <si>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</si>
  <si>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</si>
  <si>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</si>
  <si>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</si>
  <si>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</si>
  <si>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</si>
  <si>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</si>
  <si>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</si>
  <si>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</si>
  <si>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</si>
  <si>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</si>
  <si>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</si>
  <si>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</si>
  <si>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</si>
  <si>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</si>
  <si>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</si>
  <si>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</si>
  <si>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</si>
  <si>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</si>
  <si>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</si>
  <si>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</si>
  <si>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</si>
  <si>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</si>
  <si>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</si>
  <si>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</si>
  <si>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</si>
  <si>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</si>
  <si>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</si>
  <si>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</si>
  <si>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</si>
  <si>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</si>
  <si>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</si>
  <si>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</si>
  <si>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</si>
  <si>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</si>
  <si>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</si>
  <si>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</si>
  <si>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</si>
  <si>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</si>
  <si>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</si>
  <si>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</si>
  <si>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</si>
  <si>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</si>
  <si>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</si>
  <si>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</si>
  <si>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</si>
  <si>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</si>
  <si>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</si>
  <si>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</si>
  <si>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</si>
  <si>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</si>
  <si>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</si>
  <si>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</si>
  <si>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</si>
  <si>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</si>
  <si>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</si>
  <si>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</si>
  <si>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</si>
  <si>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</si>
  <si>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</si>
  <si>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</si>
  <si>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</si>
  <si>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</si>
  <si>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</si>
  <si>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</si>
  <si>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</si>
  <si>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</si>
  <si>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</si>
  <si>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</si>
  <si>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</si>
  <si>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</si>
  <si>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</si>
  <si>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</si>
  <si>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</si>
  <si>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</si>
  <si>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</si>
  <si>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</si>
  <si>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</si>
  <si>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</si>
  <si>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</si>
  <si>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</si>
  <si>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</si>
  <si>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</si>
  <si>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</si>
  <si>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</si>
  <si>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</si>
  <si>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</si>
  <si>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</si>
  <si>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</si>
  <si>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</si>
  <si>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</si>
  <si>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</si>
  <si>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</si>
  <si>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</si>
  <si>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</si>
  <si>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</si>
  <si>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</si>
  <si>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</si>
  <si>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</si>
  <si>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</si>
  <si>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</si>
  <si>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</si>
  <si>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</si>
  <si>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</si>
  <si>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</si>
  <si>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</si>
  <si>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</si>
  <si>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</si>
  <si>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</si>
  <si>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</si>
  <si>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</si>
  <si>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</si>
  <si>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</si>
  <si>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</si>
  <si>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</si>
  <si>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</si>
  <si>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</si>
  <si>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</si>
  <si>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</si>
  <si>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</si>
  <si>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</si>
  <si>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</si>
  <si>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</si>
  <si>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</si>
  <si>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</si>
  <si>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</si>
  <si>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</si>
  <si>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</si>
  <si>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</si>
  <si>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</si>
  <si>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</si>
  <si>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</si>
  <si>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</si>
  <si>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</si>
  <si>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</si>
  <si>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</si>
  <si>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</si>
  <si>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</si>
  <si>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</si>
  <si>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</si>
  <si>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</si>
  <si>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</si>
  <si>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</si>
  <si>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</si>
  <si>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</si>
  <si>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</si>
  <si>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</si>
  <si>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</si>
  <si>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</si>
  <si>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</si>
  <si>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</si>
  <si>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</si>
  <si>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</si>
  <si>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</si>
  <si>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</si>
  <si>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</si>
  <si>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</si>
  <si>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</si>
  <si>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</si>
  <si>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</si>
  <si>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</si>
  <si>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</si>
  <si>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</si>
  <si>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</si>
  <si>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</si>
  <si>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</si>
  <si>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</si>
  <si>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</si>
  <si>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</si>
  <si>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</si>
  <si>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</si>
  <si>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</si>
  <si>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</si>
  <si>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</si>
  <si>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</si>
  <si>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</si>
  <si>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</si>
  <si>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</si>
  <si>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</si>
  <si>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</si>
  <si>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</si>
  <si>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</si>
  <si>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</si>
  <si>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</si>
  <si>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</si>
  <si>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</si>
  <si>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</si>
  <si>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</si>
  <si>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</si>
  <si>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</si>
  <si>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</si>
  <si>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</si>
  <si>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</si>
  <si>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</si>
  <si>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</si>
  <si>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</si>
  <si>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</si>
  <si>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</si>
  <si>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</si>
  <si>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</si>
  <si>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</si>
  <si>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</si>
  <si>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</si>
  <si>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</si>
  <si>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</si>
  <si>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</si>
  <si>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</si>
  <si>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</si>
  <si>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</si>
  <si>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</si>
  <si>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</si>
  <si>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</si>
  <si>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</si>
  <si>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</si>
  <si>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</si>
  <si>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</si>
  <si>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</si>
  <si>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</si>
  <si>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</si>
  <si>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</si>
  <si>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</si>
  <si>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</si>
  <si>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</si>
  <si>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</si>
  <si>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</si>
  <si>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</si>
  <si>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</si>
  <si>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</si>
  <si>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</si>
  <si>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</si>
  <si>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</si>
  <si>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</si>
  <si>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</si>
  <si>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</si>
  <si>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</si>
  <si>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</si>
  <si>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</si>
  <si>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</si>
  <si>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</si>
  <si>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</si>
  <si>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</si>
  <si>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</si>
  <si>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</si>
  <si>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</si>
  <si>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</si>
  <si>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</si>
  <si>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</si>
  <si>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</si>
  <si>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</si>
  <si>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</si>
  <si>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</si>
  <si>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</si>
  <si>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</si>
  <si>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</si>
  <si>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</si>
  <si>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</si>
  <si>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</si>
  <si>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</si>
  <si>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</si>
  <si>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</si>
  <si>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</si>
  <si>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</si>
  <si>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</si>
  <si>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</si>
  <si>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</si>
  <si>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</si>
  <si>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</si>
  <si>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</si>
  <si>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</si>
  <si>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</si>
  <si>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</si>
  <si>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</si>
  <si>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</si>
  <si>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</si>
  <si>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</si>
  <si>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</si>
  <si>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</si>
  <si>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</si>
  <si>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</si>
  <si>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</si>
  <si>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</si>
  <si>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</si>
  <si>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</si>
  <si>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</si>
  <si>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</si>
  <si>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</si>
  <si>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</si>
  <si>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</si>
  <si>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</si>
  <si>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</si>
  <si>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</si>
  <si>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</si>
  <si>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</si>
  <si>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</si>
  <si>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</si>
  <si>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</si>
  <si>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</si>
  <si>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</si>
  <si>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</si>
  <si>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</si>
  <si>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</si>
  <si>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</si>
  <si>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</si>
  <si>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</si>
  <si>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</si>
  <si>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</si>
  <si>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</si>
  <si>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</si>
  <si>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</si>
  <si>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</si>
  <si>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</si>
  <si>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</si>
  <si>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</si>
  <si>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</si>
  <si>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</si>
  <si>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</si>
  <si>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</si>
  <si>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</si>
  <si>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</si>
  <si>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</si>
  <si>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</si>
  <si>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</si>
  <si>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</si>
  <si>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</si>
  <si>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</si>
  <si>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</si>
  <si>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</si>
  <si>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</si>
  <si>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</si>
  <si>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</si>
  <si>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</si>
  <si>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</si>
  <si>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</si>
  <si>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</si>
  <si>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</si>
  <si>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</si>
  <si>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</si>
  <si>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</si>
  <si>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</si>
  <si>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</si>
  <si>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</si>
  <si>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</si>
  <si>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</si>
  <si>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</si>
  <si>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</si>
  <si>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</si>
  <si>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</si>
  <si>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</si>
  <si>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</si>
  <si>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</si>
  <si>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</si>
  <si>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</si>
  <si>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</si>
  <si>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</si>
  <si>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</si>
  <si>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</si>
  <si>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</si>
  <si>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</si>
  <si>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</si>
  <si>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</si>
  <si>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</si>
  <si>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</si>
  <si>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</si>
  <si>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</si>
  <si>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</si>
  <si>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</si>
  <si>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</si>
  <si>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</si>
  <si>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</si>
  <si>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</si>
  <si>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</si>
  <si>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</si>
  <si>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</si>
  <si>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</si>
  <si>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</si>
  <si>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</si>
  <si>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</si>
  <si>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</si>
  <si>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</si>
  <si>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</si>
  <si>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</si>
  <si>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</si>
  <si>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</si>
  <si>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</si>
  <si>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</si>
  <si>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</si>
  <si>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</si>
  <si>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</si>
  <si>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</si>
  <si>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</si>
  <si>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</si>
  <si>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</si>
  <si>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</si>
  <si>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</si>
  <si>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</si>
  <si>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</si>
  <si>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</si>
  <si>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</si>
  <si>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</si>
  <si>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</si>
  <si>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</si>
  <si>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</si>
  <si>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</si>
  <si>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</si>
  <si>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</si>
  <si>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</si>
  <si>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</si>
  <si>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</si>
  <si>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</si>
  <si>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</si>
  <si>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</si>
  <si>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</si>
  <si>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</si>
  <si>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</si>
  <si>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</si>
  <si>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</si>
  <si>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</si>
  <si>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</si>
  <si>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</si>
  <si>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</si>
  <si>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</si>
  <si>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</si>
  <si>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</si>
  <si>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</si>
  <si>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</si>
  <si>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</si>
  <si>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</si>
  <si>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</si>
  <si>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</si>
  <si>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</si>
  <si>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</si>
  <si>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</si>
  <si>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</si>
  <si>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</si>
  <si>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</si>
  <si>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</si>
  <si>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</si>
  <si>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</si>
  <si>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</si>
  <si>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</si>
  <si>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</si>
  <si>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</si>
  <si>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</si>
  <si>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</si>
  <si>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</si>
  <si>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</si>
  <si>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</si>
  <si>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</si>
  <si>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</si>
  <si>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</si>
  <si>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</si>
  <si>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</si>
  <si>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</si>
  <si>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</si>
  <si>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</si>
  <si>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</si>
  <si>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</si>
  <si>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</si>
  <si>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</si>
  <si>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</si>
  <si>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</si>
  <si>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</si>
  <si>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</si>
  <si>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</si>
  <si>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</si>
  <si>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</si>
  <si>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</si>
  <si>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</si>
  <si>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</si>
  <si>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</si>
  <si>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</si>
  <si>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</si>
  <si>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</si>
  <si>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</si>
  <si>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</si>
  <si>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</si>
  <si>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</si>
  <si>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</si>
  <si>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</si>
  <si>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</si>
  <si>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</si>
  <si>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</si>
  <si>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</si>
  <si>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</si>
  <si>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</si>
  <si>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</si>
  <si>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</si>
  <si>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</si>
  <si>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</si>
  <si>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</si>
  <si>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</si>
  <si>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</si>
  <si>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</si>
  <si>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</si>
  <si>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</si>
  <si>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</si>
  <si>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</si>
  <si>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</si>
  <si>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</si>
  <si>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</si>
  <si>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</si>
  <si>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</si>
  <si>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</si>
  <si>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</si>
  <si>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</si>
  <si>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</si>
  <si>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</si>
  <si>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</si>
  <si>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</si>
  <si>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</si>
  <si>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</si>
  <si>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</si>
  <si>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</si>
  <si>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</si>
  <si>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</si>
  <si>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</si>
  <si>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</si>
  <si>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</si>
  <si>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</si>
  <si>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</si>
  <si>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</si>
  <si>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</si>
  <si>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</si>
  <si>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</si>
  <si>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</si>
  <si>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</si>
  <si>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</si>
  <si>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</si>
  <si>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</si>
  <si>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</si>
  <si>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</si>
  <si>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</si>
  <si>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</si>
  <si>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</si>
  <si>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</si>
  <si>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</si>
  <si>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</si>
  <si>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</si>
  <si>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</si>
  <si>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</si>
  <si>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</si>
  <si>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</si>
  <si>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</si>
  <si>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</si>
  <si>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</si>
  <si>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</si>
  <si>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</si>
  <si>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</si>
  <si>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</si>
  <si>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</si>
  <si>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</si>
  <si>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</si>
  <si>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</si>
  <si>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</si>
  <si>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</si>
  <si>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</si>
  <si>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</si>
  <si>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</si>
  <si>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</si>
  <si>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</si>
  <si>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</si>
  <si>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</si>
  <si>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</si>
  <si>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</si>
  <si>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</si>
  <si>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</si>
  <si>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</si>
  <si>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</si>
  <si>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</si>
  <si>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</si>
  <si>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</si>
  <si>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</si>
  <si>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</si>
  <si>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</si>
  <si>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</si>
  <si>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</si>
  <si>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</si>
  <si>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</si>
  <si>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</si>
  <si>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</si>
  <si>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</si>
  <si>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</si>
  <si>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</si>
  <si>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</si>
  <si>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</si>
  <si>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</si>
  <si>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</si>
  <si>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</si>
  <si>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</si>
  <si>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</si>
  <si>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</si>
  <si>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</si>
  <si>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</si>
  <si>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</si>
  <si>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</si>
  <si>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</si>
  <si>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</si>
  <si>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</si>
  <si>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</si>
  <si>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</si>
  <si>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</si>
  <si>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</si>
  <si>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</si>
  <si>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</si>
  <si>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</si>
  <si>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</si>
  <si>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</si>
  <si>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</si>
  <si>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</si>
  <si>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</si>
  <si>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</si>
  <si>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</si>
  <si>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</si>
  <si>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</si>
  <si>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</si>
  <si>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</si>
  <si>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</si>
  <si>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</si>
  <si>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</si>
  <si>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</si>
  <si>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</si>
  <si>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</si>
  <si>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</si>
  <si>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</si>
  <si>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</si>
  <si>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</si>
  <si>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</si>
  <si>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</si>
  <si>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</si>
  <si>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</si>
  <si>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</si>
  <si>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</si>
  <si>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</si>
  <si>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</si>
  <si>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</si>
  <si>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</si>
  <si>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</si>
  <si>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</si>
  <si>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</si>
  <si>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</si>
  <si>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</si>
  <si>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</si>
  <si>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</si>
  <si>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</si>
  <si>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</si>
  <si>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</si>
  <si>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</si>
  <si>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</si>
  <si>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</si>
  <si>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</si>
  <si>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</si>
  <si>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</si>
  <si>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</si>
  <si>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</si>
  <si>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</si>
  <si>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</si>
  <si>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</si>
  <si>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</si>
  <si>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</si>
  <si>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</si>
  <si>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</si>
  <si>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</si>
  <si>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</si>
  <si>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</si>
  <si>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</si>
  <si>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</si>
  <si>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</si>
  <si>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</si>
  <si>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</si>
  <si>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</si>
  <si>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</si>
  <si>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</si>
  <si>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</si>
  <si>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</si>
  <si>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</si>
  <si>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</si>
  <si>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</si>
  <si>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</si>
  <si>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</si>
  <si>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</si>
  <si>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</si>
  <si>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</si>
  <si>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</si>
  <si>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</si>
  <si>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</si>
  <si>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</si>
  <si>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</si>
  <si>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</si>
  <si>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</si>
  <si>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</si>
  <si>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</si>
  <si>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</si>
  <si>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</si>
  <si>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</si>
  <si>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</si>
  <si>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</si>
  <si>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</si>
  <si>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</si>
  <si>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</si>
  <si>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</si>
  <si>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</si>
  <si>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</si>
  <si>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</si>
  <si>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</si>
  <si>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</si>
  <si>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</si>
  <si>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</si>
  <si>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</si>
  <si>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</si>
  <si>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</si>
  <si>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</si>
  <si>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</si>
  <si>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</si>
  <si>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</si>
  <si>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</si>
  <si>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</si>
  <si>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</si>
  <si>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</si>
  <si>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</si>
  <si>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</si>
  <si>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</si>
  <si>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</si>
  <si>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</si>
  <si>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</si>
  <si>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</si>
  <si>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</si>
  <si>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</si>
  <si>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</si>
  <si>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</si>
  <si>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</si>
  <si>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</si>
  <si>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</si>
  <si>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</si>
  <si>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</si>
  <si>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</si>
  <si>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</si>
  <si>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</si>
  <si>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</si>
  <si>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</si>
  <si>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</si>
  <si>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</si>
  <si>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</si>
  <si>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</si>
  <si>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</si>
  <si>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</si>
  <si>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</si>
  <si>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</si>
  <si>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</si>
  <si>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</si>
  <si>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</si>
  <si>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</si>
  <si>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</si>
  <si>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</si>
  <si>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</si>
  <si>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</si>
  <si>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</si>
  <si>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</si>
  <si>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</si>
  <si>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</si>
  <si>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</si>
  <si>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</si>
  <si>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</si>
  <si>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</si>
  <si>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</si>
  <si>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</si>
  <si>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</si>
  <si>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</si>
  <si>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</si>
  <si>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</si>
  <si>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</si>
  <si>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</si>
  <si>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</si>
  <si>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</si>
  <si>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</si>
  <si>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</si>
  <si>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</si>
  <si>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</si>
  <si>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</si>
  <si>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</si>
  <si>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</si>
  <si>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</si>
  <si>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</si>
  <si>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</si>
  <si>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</si>
  <si>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</si>
  <si>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</si>
  <si>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</si>
  <si>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</si>
  <si>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</si>
  <si>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</si>
  <si>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</si>
  <si>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</si>
  <si>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</si>
  <si>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</si>
  <si>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</si>
  <si>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</si>
  <si>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</si>
  <si>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</si>
  <si>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</si>
  <si>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</si>
  <si>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</si>
  <si>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</si>
  <si>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</si>
  <si>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</si>
  <si>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</si>
  <si>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</si>
  <si>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</si>
  <si>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</si>
  <si>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</si>
  <si>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</si>
  <si>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</si>
  <si>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</si>
  <si>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</si>
  <si>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</si>
  <si>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</si>
  <si>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</si>
  <si>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</si>
  <si>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</si>
  <si>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</si>
  <si>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</si>
  <si>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</si>
  <si>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</si>
  <si>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</si>
  <si>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</si>
  <si>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</si>
  <si>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</si>
  <si>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</si>
  <si>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</si>
  <si>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</si>
  <si>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</si>
  <si>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</si>
  <si>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</si>
  <si>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</si>
  <si>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</si>
  <si>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</si>
  <si>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</si>
  <si>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</si>
  <si>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</si>
  <si>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</si>
  <si>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</si>
  <si>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</si>
  <si>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</si>
  <si>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</si>
  <si>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</si>
  <si>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</si>
  <si>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</si>
  <si>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</si>
  <si>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</si>
  <si>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</si>
  <si>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</si>
  <si>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</si>
  <si>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</si>
  <si>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</si>
  <si>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</si>
  <si>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</si>
  <si>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</si>
  <si>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</si>
  <si>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</si>
  <si>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</si>
  <si>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</si>
  <si>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</si>
  <si>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</si>
  <si>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</si>
  <si>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</si>
  <si>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</si>
  <si>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</si>
  <si>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</si>
  <si>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</si>
  <si>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</si>
  <si>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</si>
  <si>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</si>
  <si>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</si>
  <si>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</si>
  <si>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</si>
  <si>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</si>
  <si>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</si>
  <si>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</si>
  <si>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</si>
  <si>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</si>
  <si>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</si>
  <si>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</si>
  <si>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</si>
  <si>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</si>
  <si>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</si>
  <si>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</si>
  <si>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</si>
  <si>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</si>
  <si>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</si>
  <si>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</si>
  <si>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</si>
  <si>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</si>
  <si>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</si>
  <si>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</si>
  <si>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</si>
  <si>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</si>
  <si>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</si>
  <si>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</si>
  <si>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</si>
  <si>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</si>
  <si>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</si>
  <si>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</si>
  <si>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</si>
  <si>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</si>
  <si>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</si>
  <si>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</si>
  <si>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</si>
  <si>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</si>
  <si>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</si>
  <si>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</si>
  <si>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</si>
  <si>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</si>
  <si>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</si>
  <si>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</si>
  <si>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</si>
  <si>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</si>
  <si>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</si>
  <si>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</si>
  <si>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</si>
  <si>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</si>
  <si>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</si>
  <si>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</si>
  <si>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</si>
  <si>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</si>
  <si>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</si>
  <si>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</si>
  <si>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</si>
  <si>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</si>
  <si>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</si>
  <si>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</si>
  <si>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</si>
  <si>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</si>
  <si>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</si>
  <si>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</si>
  <si>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</si>
  <si>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</si>
  <si>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</si>
  <si>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</si>
  <si>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</si>
  <si>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</si>
  <si>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</si>
  <si>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</si>
  <si>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</si>
  <si>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</si>
  <si>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</si>
  <si>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</si>
  <si>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</si>
  <si>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</si>
  <si>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</si>
  <si>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</si>
  <si>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</si>
  <si>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</si>
  <si>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</si>
  <si>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</si>
  <si>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</si>
  <si>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</si>
  <si>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</si>
  <si>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</si>
  <si>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</si>
  <si>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</si>
  <si>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</si>
  <si>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</si>
  <si>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</si>
  <si>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</si>
  <si>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</si>
  <si>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</si>
  <si>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</si>
  <si>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</si>
  <si>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</si>
  <si>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</si>
  <si>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</si>
  <si>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</si>
  <si>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</si>
  <si>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</si>
  <si>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</si>
  <si>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</si>
  <si>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</si>
  <si>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</si>
  <si>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</si>
  <si>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</si>
  <si>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</si>
  <si>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</si>
  <si>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</si>
  <si>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</si>
  <si>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</si>
  <si>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</si>
  <si>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</si>
  <si>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</si>
  <si>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</si>
  <si>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</si>
  <si>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</si>
  <si>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</si>
  <si>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</si>
  <si>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</si>
  <si>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</si>
  <si>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</si>
  <si>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</si>
  <si>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</si>
  <si>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</si>
  <si>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</si>
  <si>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</si>
  <si>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</si>
  <si>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</si>
  <si>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</si>
  <si>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</si>
  <si>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</si>
  <si>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</si>
  <si>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</si>
  <si>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</si>
  <si>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</si>
  <si>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</si>
  <si>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</si>
  <si>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</si>
  <si>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</si>
  <si>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</si>
  <si>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</si>
  <si>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</si>
  <si>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</si>
  <si>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</si>
  <si>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</si>
  <si>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</si>
  <si>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</si>
  <si>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</si>
  <si>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</si>
  <si>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</si>
  <si>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</si>
  <si>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</si>
  <si>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</si>
  <si>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</si>
  <si>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</si>
  <si>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</si>
  <si>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</si>
  <si>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</si>
  <si>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</si>
  <si>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</si>
  <si>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</si>
  <si>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</si>
  <si>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</si>
  <si>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</si>
  <si>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</si>
  <si>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</si>
  <si>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</si>
  <si>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</si>
  <si>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</si>
  <si>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</si>
  <si>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</si>
  <si>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</si>
  <si>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</si>
  <si>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</si>
  <si>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</si>
  <si>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</si>
  <si>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</si>
  <si>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</si>
  <si>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</si>
  <si>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</si>
  <si>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</si>
  <si>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</si>
  <si>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Compliance Officer</t>
  </si>
  <si>
    <t>D&amp;B</t>
  </si>
  <si>
    <t>Team Customer Care</t>
  </si>
  <si>
    <t>Hans-H. Schoor</t>
  </si>
  <si>
    <t>100%</t>
  </si>
  <si>
    <t>only as very thin coating (max 5 μm)</t>
  </si>
  <si>
    <t>Email</t>
  </si>
  <si>
    <t>support@supermagnete.ch</t>
  </si>
  <si>
    <t>Weiherallee 11a, 8610 Uster, Switzerland</t>
  </si>
  <si>
    <t>Webcraft AG / supermagnete</t>
  </si>
  <si>
    <t>48-216-0897</t>
  </si>
  <si>
    <t>+41 43 399 03 51</t>
  </si>
  <si>
    <t>https://webcraft.ch/en/about-us/code-of-conduct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</si>
</sst>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ebcraft.ch/en/about-us/code-of-conduc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23.75">
      <c r="A37" s="296"/>
      <c r="B37" s="141">
        <v>3.01</v>
      </c>
      <c r="C37" s="142" t="s">
        <v>67</v>
      </c>
      <c r="D37" s="28" t="s">
        <v>2234</v>
      </c>
      <c r="E37" s="167" t="s">
        <v>1316</v>
      </c>
      <c r="F37" s="168" t="s">
        <v>1420</v>
      </c>
      <c r="G37" s="25"/>
    </row>
    <row r="38" spans="1:7" ht="1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2AF0826-78FC-4741-9119-5441A87B30E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3768DB-40DE-40A3-AA62-8D167B49C52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3" sqref="F3:H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15864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15863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57" t="s">
        <v>15862</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15858</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15855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23" t="s">
        <v>15862</v>
      </c>
      <c r="E20" s="324"/>
      <c r="F20" s="324"/>
      <c r="G20" s="324"/>
      <c r="H20" s="324"/>
      <c r="I20" s="324"/>
      <c r="J20" s="32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15860</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15860</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6"/>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15859</v>
      </c>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6"/>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15861</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484</v>
      </c>
      <c r="E85" s="378"/>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60" stopIfTrue="1">
      <formula>IF($D$22="",TRUE)</formula>
    </cfRule>
  </conditionalFormatting>
  <conditionalFormatting sqref="D26:E26">
    <cfRule type="expression" dxfId="81" priority="138" stopIfTrue="1">
      <formula>IF($D$26="",TRUE)</formula>
    </cfRule>
  </conditionalFormatting>
  <conditionalFormatting sqref="D27:E27">
    <cfRule type="expression" dxfId="80" priority="145" stopIfTrue="1">
      <formula>IF($D$27="",TRUE)</formula>
    </cfRule>
  </conditionalFormatting>
  <conditionalFormatting sqref="D28:E28">
    <cfRule type="expression" dxfId="79" priority="146" stopIfTrue="1">
      <formula>IF($D$28="",TRUE)</formula>
    </cfRule>
  </conditionalFormatting>
  <conditionalFormatting sqref="D29:E29">
    <cfRule type="expression" dxfId="78" priority="147" stopIfTrue="1">
      <formula>IF($D$29="",TRUE)</formula>
    </cfRule>
  </conditionalFormatting>
  <conditionalFormatting sqref="D32:E32">
    <cfRule type="expression" dxfId="77" priority="56" stopIfTrue="1">
      <formula>IF(AND(OR($D$26="Yes",$D$26=""),$D$32=""),1,0)</formula>
    </cfRule>
    <cfRule type="expression" dxfId="76" priority="143" stopIfTrue="1">
      <formula>$P$26=""</formula>
    </cfRule>
  </conditionalFormatting>
  <conditionalFormatting sqref="D33:E33">
    <cfRule type="expression" dxfId="75" priority="44" stopIfTrue="1">
      <formula>$P$27=""</formula>
    </cfRule>
    <cfRule type="expression" dxfId="74" priority="43" stopIfTrue="1">
      <formula>IF(AND(OR($D$27="Yes",$D$27=""),$D$33=""),1,0)</formula>
    </cfRule>
  </conditionalFormatting>
  <conditionalFormatting sqref="D34:E34">
    <cfRule type="expression" dxfId="73" priority="2" stopIfTrue="1">
      <formula>IF(AND(OR($D$28="Yes",$D$28=""),$D$34=""),1,0)</formula>
    </cfRule>
    <cfRule type="expression" dxfId="72" priority="3" stopIfTrue="1">
      <formula>$P$28=""</formula>
    </cfRule>
  </conditionalFormatting>
  <conditionalFormatting sqref="D35:E35">
    <cfRule type="expression" dxfId="71" priority="40" stopIfTrue="1">
      <formula>IF(AND(OR($D$29="Yes",$D$29=""),$D$35=""),1,0)</formula>
    </cfRule>
    <cfRule type="expression" dxfId="70" priority="164" stopIfTrue="1">
      <formula>$P$29=""</formula>
    </cfRule>
  </conditionalFormatting>
  <conditionalFormatting sqref="D38:E38 D44:E44 D50:E50 D56:E56 D62:E62 D68:E68">
    <cfRule type="expression" dxfId="69" priority="19" stopIfTrue="1">
      <formula>$P$26=""</formula>
    </cfRule>
    <cfRule type="expression" dxfId="68" priority="20" stopIfTrue="1">
      <formula>$P$32=""</formula>
    </cfRule>
  </conditionalFormatting>
  <conditionalFormatting sqref="D38:E38">
    <cfRule type="expression" dxfId="67" priority="55" stopIfTrue="1">
      <formula>IF(AND(OR($D$26="Yes",$D$26=""),OR($D$32="Yes",$D$32=""),D38=""),1,0)</formula>
    </cfRule>
  </conditionalFormatting>
  <conditionalFormatting sqref="D39:E39 D45:E45 D51:E51 D57:E57 D63:E63 D69:E69">
    <cfRule type="expression" dxfId="66" priority="13" stopIfTrue="1">
      <formula>$P$33=""</formula>
    </cfRule>
    <cfRule type="expression" dxfId="65" priority="14" stopIfTrue="1">
      <formula>$P$39=""</formula>
    </cfRule>
  </conditionalFormatting>
  <conditionalFormatting sqref="D39:E39">
    <cfRule type="expression" dxfId="64" priority="51" stopIfTrue="1">
      <formula>IF(AND(OR($D$27="Yes",$D$27=""),OR($D$33="Yes",$D$33=""),D39=""),1,0)</formula>
    </cfRule>
  </conditionalFormatting>
  <conditionalFormatting sqref="D40:E40 D46:E46 D52:E52 D58:E58 D64:E64 D70:E70">
    <cfRule type="expression" dxfId="63" priority="8" stopIfTrue="1">
      <formula>$P$28=""</formula>
    </cfRule>
    <cfRule type="expression" dxfId="62" priority="9" stopIfTrue="1">
      <formula>$P$34=""</formula>
    </cfRule>
  </conditionalFormatting>
  <conditionalFormatting sqref="D40:E40">
    <cfRule type="expression" dxfId="61" priority="50" stopIfTrue="1">
      <formula>IF(AND(OR($D$28="Yes",$D$28=""),OR($D$34="Yes",$D$34=""),D40=""),1,0)</formula>
    </cfRule>
  </conditionalFormatting>
  <conditionalFormatting sqref="D41:E41 D47:E47 D53:E53 D59:E59 D65:E65 D71:E71">
    <cfRule type="expression" dxfId="60" priority="4" stopIfTrue="1">
      <formula>$P$29=""</formula>
    </cfRule>
    <cfRule type="expression" dxfId="59" priority="5" stopIfTrue="1">
      <formula>$P$35=""</formula>
    </cfRule>
  </conditionalFormatting>
  <conditionalFormatting sqref="D41:E41">
    <cfRule type="expression" dxfId="58" priority="166" stopIfTrue="1">
      <formula>IF(AND(OR($D$29="Yes",$D$29=""),OR($D$35="Yes",$D$35=""),D41=""),1,0)</formula>
    </cfRule>
  </conditionalFormatting>
  <conditionalFormatting sqref="D44:E44">
    <cfRule type="expression" dxfId="57" priority="54" stopIfTrue="1">
      <formula>IF(AND(OR($D$26="Yes",$D$26=""),OR($D$32="Yes",$D$32=""),D44=""),1,0)</formula>
    </cfRule>
  </conditionalFormatting>
  <conditionalFormatting sqref="D45:E45">
    <cfRule type="expression" dxfId="56" priority="16" stopIfTrue="1">
      <formula>IF(AND(OR($D$27="Yes",$D$27=""),OR($D$33="Yes",$D$33=""),D45=""),1,0)</formula>
    </cfRule>
  </conditionalFormatting>
  <conditionalFormatting sqref="D46:E46">
    <cfRule type="expression" dxfId="55" priority="41" stopIfTrue="1">
      <formula>IF(AND(OR($D$28="Yes",$D$28=""),OR($D$34="Yes",$D$34=""),D46=""),1,0)</formula>
    </cfRule>
  </conditionalFormatting>
  <conditionalFormatting sqref="D47:E47">
    <cfRule type="expression" dxfId="54" priority="49" stopIfTrue="1">
      <formula>IF(AND(OR($D$29="Yes",$D$29=""),OR($D$35="Yes",$D$35=""),D47=""),1,0)</formula>
    </cfRule>
  </conditionalFormatting>
  <conditionalFormatting sqref="D50:E50">
    <cfRule type="expression" dxfId="53" priority="22" stopIfTrue="1">
      <formula>IF(AND(OR($D$26="Yes",$D$26=""),OR($D$32="Yes",$D$32=""),D50=""),1,0)</formula>
    </cfRule>
  </conditionalFormatting>
  <conditionalFormatting sqref="D51:E51">
    <cfRule type="expression" dxfId="52" priority="161" stopIfTrue="1">
      <formula>IF(AND(OR($D$27="Yes",$D$27=""),OR($D$33="Yes",$D$33=""),D51=""),1,0)</formula>
    </cfRule>
  </conditionalFormatting>
  <conditionalFormatting sqref="D52:E52">
    <cfRule type="expression" dxfId="51" priority="12" stopIfTrue="1">
      <formula>IF(AND(OR($D$28="Yes",$D$28=""),OR($D$34="Yes",$D$34=""),D52=""),1,0)</formula>
    </cfRule>
  </conditionalFormatting>
  <conditionalFormatting sqref="D53:E53">
    <cfRule type="expression" dxfId="50" priority="35" stopIfTrue="1">
      <formula>IF(AND(OR($D$29="Yes",$D$29=""),OR($D$35="Yes",$D$35=""),D53=""),1,0)</formula>
    </cfRule>
  </conditionalFormatting>
  <conditionalFormatting sqref="D56:E56">
    <cfRule type="expression" dxfId="49" priority="30" stopIfTrue="1">
      <formula>IF(AND(OR($D$26="Yes",$D$26=""),OR($D$32="Yes",$D$32=""),D56=""),1,0)</formula>
    </cfRule>
  </conditionalFormatting>
  <conditionalFormatting sqref="D57:E57">
    <cfRule type="expression" dxfId="48" priority="18" stopIfTrue="1">
      <formula>IF(AND(OR($D$27="Yes",$D$27=""),OR($D$33="Yes",$D$33=""),D57=""),1,0)</formula>
    </cfRule>
  </conditionalFormatting>
  <conditionalFormatting sqref="D58:E58">
    <cfRule type="expression" dxfId="47" priority="11" stopIfTrue="1">
      <formula>IF(AND(OR($D$28="Yes",$D$28=""),OR($D$34="Yes",$D$34=""),D58=""),1,0)</formula>
    </cfRule>
  </conditionalFormatting>
  <conditionalFormatting sqref="D59:E59">
    <cfRule type="expression" dxfId="46" priority="7" stopIfTrue="1">
      <formula>IF(AND(OR($D$29="Yes",$D$29=""),OR($D$35="Yes",$D$35=""),D59=""),1,0)</formula>
    </cfRule>
  </conditionalFormatting>
  <conditionalFormatting sqref="D62:E62">
    <cfRule type="expression" dxfId="45" priority="29" stopIfTrue="1">
      <formula>IF(AND(OR($D$26="Yes",$D$26=""),OR($D$32="Yes",$D$32=""),D62=""),1,0)</formula>
    </cfRule>
  </conditionalFormatting>
  <conditionalFormatting sqref="D63:E63">
    <cfRule type="expression" dxfId="44" priority="15" stopIfTrue="1">
      <formula>IF(AND(OR($D$27="Yes",$D$27=""),OR($D$33="Yes",$D$33=""),D63=""),1,0)</formula>
    </cfRule>
  </conditionalFormatting>
  <conditionalFormatting sqref="D64:E64">
    <cfRule type="expression" dxfId="43" priority="10" stopIfTrue="1">
      <formula>IF(AND(OR($D$28="Yes",$D$28=""),OR($D$34="Yes",$D$34=""),D64=""),1,0)</formula>
    </cfRule>
  </conditionalFormatting>
  <conditionalFormatting sqref="D65:E65">
    <cfRule type="expression" dxfId="42" priority="6" stopIfTrue="1">
      <formula>IF(AND(OR($D$29="Yes",$D$29=""),OR($D$35="Yes",$D$35=""),D65=""),1,0)</formula>
    </cfRule>
  </conditionalFormatting>
  <conditionalFormatting sqref="D68:E68">
    <cfRule type="expression" dxfId="41" priority="21" stopIfTrue="1">
      <formula>IF(AND(OR($D$26="Yes",$D$26=""),OR($D$32="Yes",$D$32=""),D68=""),1,0)</formula>
    </cfRule>
  </conditionalFormatting>
  <conditionalFormatting sqref="D69:E69">
    <cfRule type="expression" dxfId="40" priority="17" stopIfTrue="1">
      <formula>IF(AND(OR($D$27="Yes",$D$27=""),OR($D$33="Yes",$D$33=""),D69=""),1,0)</formula>
    </cfRule>
  </conditionalFormatting>
  <conditionalFormatting sqref="D70:E70">
    <cfRule type="expression" dxfId="39" priority="163" stopIfTrue="1">
      <formula>IF(AND(OR($D$28="Yes",$D$28=""),OR($D$34="Yes",$D$34=""),D70=""),1,0)</formula>
    </cfRule>
  </conditionalFormatting>
  <conditionalFormatting sqref="D71:E71">
    <cfRule type="expression" dxfId="38" priority="165" stopIfTrue="1">
      <formula>IF(AND(OR($D$29="Yes",$D$29=""),OR($D$35="Yes",$D$35=""),D71=""),1,0)</formula>
    </cfRule>
  </conditionalFormatting>
  <conditionalFormatting sqref="D75:E75 D77:E77 D79:E79 D81:E81 D83 D85:E85 D87:E87 D89:E89">
    <cfRule type="expression" dxfId="37" priority="86" stopIfTrue="1">
      <formula>AND(OR($D$26="No",AND($D$26="Yes",$D$32="No")),OR($D$27="No",AND($D$27="Yes",$D$33="No")),OR($D$28="No",AND($D$28="Yes",$D$34="No")),OR($D$29="No",AND($D$29="Yes",$D$35="No")))</formula>
    </cfRule>
    <cfRule type="expression" dxfId="36" priority="87" stopIfTrue="1">
      <formula>IF(D75="",TRUE)</formula>
    </cfRule>
  </conditionalFormatting>
  <conditionalFormatting sqref="D9:G9">
    <cfRule type="expression" dxfId="35" priority="153" stopIfTrue="1">
      <formula>IF($D$9="",TRUE)</formula>
    </cfRule>
  </conditionalFormatting>
  <conditionalFormatting sqref="D8:J8">
    <cfRule type="expression" dxfId="34" priority="152" stopIfTrue="1">
      <formula>IF($D$8="",TRUE)</formula>
    </cfRule>
  </conditionalFormatting>
  <conditionalFormatting sqref="D10:J10">
    <cfRule type="expression" dxfId="33" priority="167" stopIfTrue="1">
      <formula>IF(AND($D$10="",$D$9=$R$9),TRUE)</formula>
    </cfRule>
    <cfRule type="expression" dxfId="32" priority="57" stopIfTrue="1">
      <formula>IF($D$9=$Q$9,TRUE)</formula>
    </cfRule>
  </conditionalFormatting>
  <conditionalFormatting sqref="D15:J15">
    <cfRule type="expression" dxfId="31" priority="154" stopIfTrue="1">
      <formula>IF($D$15="",TRUE)</formula>
    </cfRule>
  </conditionalFormatting>
  <conditionalFormatting sqref="D17:J17">
    <cfRule type="expression" dxfId="29" priority="23" stopIfTrue="1">
      <formula>IF($D$17="",TRUE)</formula>
    </cfRule>
  </conditionalFormatting>
  <conditionalFormatting sqref="D18:J18">
    <cfRule type="expression" dxfId="28" priority="157" stopIfTrue="1">
      <formula>IF($D$18="",TRUE)</formula>
    </cfRule>
  </conditionalFormatting>
  <conditionalFormatting sqref="G77:J77">
    <cfRule type="expression" dxfId="26" priority="58" stopIfTrue="1">
      <formula>IF(AND($D$77="Yes",$G$77=""),TRUE)</formula>
    </cfRule>
  </conditionalFormatting>
  <conditionalFormatting sqref="G85:J85">
    <cfRule type="expression" dxfId="25" priority="48" stopIfTrue="1">
      <formula>IF(AND($D$85="Yes, using other format (describe)",$G$85=""),TRUE)</formula>
    </cfRule>
  </conditionalFormatting>
  <conditionalFormatting sqref="D16:J16">
    <cfRule type="expression" dxfId="0" priority="1" stopIfTrue="1">
      <formula>IF($D$15="",TRUE)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E5C586C-5BA8-4D75-B161-E43A4ABFD06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722</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ca="1">IF(B5="","",IF(ISERROR(MATCH($E5,CL,0)),"Unknown",INDIRECT("'C'!$A$"&amp;MATCH($E5,CL,0)+1)))</f>
        <v>CN</v>
      </c>
      <c r="T5" s="181" t="str">
        <f ca="1">IF(B5="","",IF(ISERROR(MATCH($J5,SorP!$B$1:$B$6226,0)),"",INDIRECT("'SorP'!$A$"&amp;MATCH($S5&amp;$J5,SorP!C:C,0))))</f>
        <v>CN-SD</v>
      </c>
      <c r="U5" s="201"/>
      <c r="V5" s="226">
        <f ca="1">IF(C5="",NA(),IF(OR(C5="Smelter not listed",C5="Smelter not yet identified"),MATCH($B5&amp;$D5,'Smelter Look-up'!$J:$J,0),MATCH($B5&amp;$C5,'Smelter Look-up'!$J:$J,0)))</f>
        <v>256</v>
      </c>
      <c r="X5" s="227">
        <f t="shared" ref="X5" ca="1" si="0">IF(AND(C5="Smelter not listed",OR(LEN(D5)=0,LEN(E5)=0)),1,0)</f>
        <v>0</v>
      </c>
      <c r="AB5" s="228" t="str">
        <f t="shared" ref="AB5" ca="1" si="1">B5&amp;C5</f>
        <v>GoldShandong Zhaojin Gold &amp; Silver Refinery Co., Ltd.</v>
      </c>
    </row>
    <row r="6" spans="1:34" s="227" customFormat="1" ht="20.100000000000001" customHeight="1">
      <c r="A6" s="262" t="s">
        <v>728</v>
      </c>
      <c r="B6" s="182" t="str">
        <f ca="1">IF(LEN(A6)=0,"",INDEX('Smelter Look-up'!$A:$A,MATCH($A6,'Smelter Look-up'!$E:$E,0)))</f>
        <v>Gold</v>
      </c>
      <c r="C6" s="186" t="str">
        <f ca="1">IF(LEN(A6)=0,"",INDEX('Smelter Look-up'!$C:$C,MATCH($A6,'Smelter Look-up'!$E:$E,0)))</f>
        <v>Shandong Gold Smelting Co., Ltd.</v>
      </c>
      <c r="D6" s="230"/>
      <c r="E6" s="182" t="str">
        <f ca="1">IF(ISERROR($V6),"",OFFSET('Smelter Look-up'!$D$4,$V6-4,0)&amp;"")</f>
        <v>CHINA</v>
      </c>
      <c r="F6" s="182" t="str">
        <f ca="1">IF(ISERROR($V6),"",OFFSET('Smelter Look-up'!$E$4,$V6-4,0))</f>
        <v>CID001916</v>
      </c>
      <c r="G6" s="182" t="str">
        <f ca="1">IF(C6=$X$4,IF(ISERROR($V6),"Enter smelter details","RMI"),IF(ISERROR($V6),"",OFFSET('Smelter Look-up'!$F$4,$V6-4,0)))</f>
        <v>RMI</v>
      </c>
      <c r="H6" s="183">
        <f ca="1">IF(ISERROR($V6),"",OFFSET('Smelter Look-up'!$G$4,$V6-4,0))</f>
        <v>0</v>
      </c>
      <c r="I6" s="184" t="str">
        <f ca="1">IF(ISERROR($V6),"",OFFSET('Smelter Look-up'!$H$4,$V6-4,0))</f>
        <v>Laizhou</v>
      </c>
      <c r="J6" s="184" t="str">
        <f ca="1">IF(ISERROR($V6),"",OFFSET('Smelter Look-up'!$I$4,$V6-4,0))</f>
        <v>Shandong Sheng</v>
      </c>
      <c r="K6" s="224"/>
      <c r="L6" s="224"/>
      <c r="M6" s="224"/>
      <c r="N6" s="224"/>
      <c r="O6" s="224"/>
      <c r="P6" s="185"/>
      <c r="Q6" s="225"/>
      <c r="R6" s="182" t="str">
        <f ca="1">IF(ISERROR($V6),"",OFFSET('Smelter Look-up'!$C$4,$V6-4,0)&amp;"")</f>
        <v>Shandong Gold Smelting Co., Ltd.</v>
      </c>
      <c r="S6" s="181" t="str">
        <f t="shared" ref="S6:S37" ca="1" si="2">IF(B6="","",IF(ISERROR(MATCH($E6,CL,0)),"Unknown",INDIRECT("'C'!$A$"&amp;MATCH($E6,CL,0)+1)))</f>
        <v>CN</v>
      </c>
      <c r="T6" s="181" t="str">
        <f ca="1">IF(B6="","",IF(ISERROR(MATCH($J6,SorP!$B$1:$B$6226,0)),"",INDIRECT("'SorP'!$A$"&amp;MATCH($S6&amp;$J6,SorP!C:C,0))))</f>
        <v>CN-SD</v>
      </c>
      <c r="U6" s="201"/>
      <c r="V6" s="226">
        <f ca="1">IF(C6="",NA(),IF(OR(C6="Smelter not listed",C6="Smelter not yet identified"),MATCH($B6&amp;$D6,'Smelter Look-up'!$J:$J,0),MATCH($B6&amp;$C6,'Smelter Look-up'!$J:$J,0)))</f>
        <v>249</v>
      </c>
      <c r="X6" s="227">
        <f t="shared" ref="X6:X37" ca="1" si="3">IF(AND(C6="Smelter not listed",OR(LEN(D6)=0,LEN(E6)=0)),1,0)</f>
        <v>0</v>
      </c>
      <c r="AB6" s="228" t="str">
        <f t="shared" ref="AB6:AB37" ca="1" si="4">B6&amp;C6</f>
        <v>GoldShandong Gold Smelting Co., Ltd.</v>
      </c>
    </row>
    <row r="7" spans="1:34" s="227" customFormat="1" ht="20.100000000000001" customHeight="1">
      <c r="A7" s="262" t="s">
        <v>740</v>
      </c>
      <c r="B7" s="182" t="str">
        <f ca="1">IF(LEN(A7)=0,"",INDEX('Smelter Look-up'!$A:$A,MATCH($A7,'Smelter Look-up'!$E:$E,0)))</f>
        <v>Gold</v>
      </c>
      <c r="C7" s="186" t="str">
        <f ca="1">IF(LEN(A7)=0,"",INDEX('Smelter Look-up'!$C:$C,MATCH($A7,'Smelter Look-up'!$E:$E,0)))</f>
        <v>Gold Refinery of Zijin Mining Group Co., Ltd.</v>
      </c>
      <c r="D7" s="230"/>
      <c r="E7" s="182" t="str">
        <f ca="1">IF(ISERROR($V7),"",OFFSET('Smelter Look-up'!$D$4,$V7-4,0)&amp;"")</f>
        <v>CHINA</v>
      </c>
      <c r="F7" s="182" t="str">
        <f ca="1">IF(ISERROR($V7),"",OFFSET('Smelter Look-up'!$E$4,$V7-4,0))</f>
        <v>CID002243</v>
      </c>
      <c r="G7" s="182" t="str">
        <f ca="1">IF(C7=$X$4,IF(ISERROR($V7),"Enter smelter details","RMI"),IF(ISERROR($V7),"",OFFSET('Smelter Look-up'!$F$4,$V7-4,0)))</f>
        <v>RMI</v>
      </c>
      <c r="H7" s="183">
        <f ca="1">IF(ISERROR($V7),"",OFFSET('Smelter Look-up'!$G$4,$V7-4,0))</f>
        <v>0</v>
      </c>
      <c r="I7" s="184" t="str">
        <f ca="1">IF(ISERROR($V7),"",OFFSET('Smelter Look-up'!$H$4,$V7-4,0))</f>
        <v>Shanghang</v>
      </c>
      <c r="J7" s="184" t="str">
        <f ca="1">IF(ISERROR($V7),"",OFFSET('Smelter Look-up'!$I$4,$V7-4,0))</f>
        <v>Fujian Sheng</v>
      </c>
      <c r="K7" s="224"/>
      <c r="L7" s="224"/>
      <c r="M7" s="224"/>
      <c r="N7" s="224"/>
      <c r="O7" s="224"/>
      <c r="P7" s="185"/>
      <c r="Q7" s="225"/>
      <c r="R7" s="182" t="str">
        <f ca="1">IF(ISERROR($V7),"",OFFSET('Smelter Look-up'!$C$4,$V7-4,0)&amp;"")</f>
        <v>Gold Refinery of Zijin Mining Group Co., Ltd.</v>
      </c>
      <c r="S7" s="181" t="str">
        <f t="shared" ca="1" si="2"/>
        <v>CN</v>
      </c>
      <c r="T7" s="181" t="str">
        <f ca="1">IF(B7="","",IF(ISERROR(MATCH($J7,SorP!$B$1:$B$6226,0)),"",INDIRECT("'SorP'!$A$"&amp;MATCH($S7&amp;$J7,SorP!C:C,0))))</f>
        <v>CN-FJ</v>
      </c>
      <c r="U7" s="201"/>
      <c r="V7" s="226">
        <f ca="1">IF(C7="",NA(),IF(OR(C7="Smelter not listed",C7="Smelter not yet identified"),MATCH($B7&amp;$D7,'Smelter Look-up'!$J:$J,0),MATCH($B7&amp;$C7,'Smelter Look-up'!$J:$J,0)))</f>
        <v>96</v>
      </c>
      <c r="X7" s="227">
        <f t="shared" ca="1" si="3"/>
        <v>0</v>
      </c>
      <c r="AB7" s="228" t="str">
        <f t="shared" ca="1" si="4"/>
        <v>GoldGold Refinery of Zijin Mining Group Co., Ltd.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4C8114-3983-4C27-9DD5-13334D03DF5F}"/>
    </customSheetView>
  </customSheetViews>
  <mergeCells count="3">
    <mergeCell ref="J2:O2"/>
    <mergeCell ref="B3:E3"/>
    <mergeCell ref="G3:I3"/>
  </mergeCells>
  <conditionalFormatting sqref="B5:B2504">
    <cfRule type="expression" dxfId="24" priority="1" stopIfTrue="1">
      <formula>IF(B5="",TRUE)</formula>
    </cfRule>
    <cfRule type="expression" dxfId="23" priority="2" stopIfTrue="1">
      <formula>IF(AND(COUNTIF(MetalSmelter,B5&amp;C5)=0,LEN(C5)&gt;0),TRUE,FALSE)</formula>
    </cfRule>
  </conditionalFormatting>
  <conditionalFormatting sqref="C5:C2504">
    <cfRule type="expression" dxfId="22" priority="9" stopIfTrue="1">
      <formula>IF(AND(B5&lt;&gt;"",C5=""),TRUE)</formula>
    </cfRule>
  </conditionalFormatting>
  <conditionalFormatting sqref="D5:D2504">
    <cfRule type="expression" dxfId="21" priority="13" stopIfTrue="1">
      <formula>IF(AND(LEN($C5)&gt;0,AND($C5&lt;&gt;"Smelter Not Listed",ISBLANK($D5))),1,0)</formula>
    </cfRule>
    <cfRule type="expression" dxfId="20" priority="20" stopIfTrue="1">
      <formula>IF(AND(D5="",$C5=$X$4),TRUE)</formula>
    </cfRule>
    <cfRule type="expression" dxfId="19" priority="21" stopIfTrue="1">
      <formula>IF(FIND("!",D5),TRUE)</formula>
    </cfRule>
  </conditionalFormatting>
  <conditionalFormatting sqref="E5:E2504 R5:R2504">
    <cfRule type="expression" dxfId="18" priority="7" stopIfTrue="1">
      <formula>IF(AND(E5="",$C5=$X$4),TRUE)</formula>
    </cfRule>
    <cfRule type="expression" dxfId="17" priority="8" stopIfTrue="1">
      <formula>IF(FIND("!",E5),TRUE)</formula>
    </cfRule>
  </conditionalFormatting>
  <conditionalFormatting sqref="F5:F2504">
    <cfRule type="expression" dxfId="16" priority="5" stopIfTrue="1">
      <formula>IF(AND(LEN($A5)&gt;0,$A5&lt;&gt;$F5),TRUE,FALSE)</formula>
    </cfRule>
  </conditionalFormatting>
  <conditionalFormatting sqref="G5:G2504">
    <cfRule type="expression" dxfId="1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D67" sqref="D67"/>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Webcraft AG / supermagnete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Team Customer Care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support@supermagnete.ch</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+41 43 399 03 51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Hans-H. Schoor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support@supermagnete.ch</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45525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https://webcraft.ch/en/about-us/code-of-conduct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2024 Responsible Minerals Initiative. All rights reserved.</v>
      </c>
      <c r="C2006" s="394"/>
      <c r="D2006" s="394"/>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Hans</cp:lastModifiedBy>
  <cp:lastPrinted>2015-04-21T20:47:43Z</cp:lastPrinted>
  <dcterms:created xsi:type="dcterms:W3CDTF">2010-06-21T21:00:23Z</dcterms:created>
  <dcterms:modified xsi:type="dcterms:W3CDTF">2024-08-21T13:58:50Z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